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P65" i="1" l="1"/>
  <c r="D65" i="1"/>
  <c r="M65" i="1" s="1"/>
  <c r="E65" i="1"/>
  <c r="J65" i="1"/>
  <c r="O65" i="1"/>
  <c r="C65" i="1"/>
  <c r="Q65" i="1" s="1"/>
  <c r="G65" i="1" l="1"/>
  <c r="N65" i="1"/>
  <c r="R65" i="1"/>
  <c r="H65" i="1"/>
  <c r="I65" i="1"/>
  <c r="K65" i="1"/>
  <c r="S65" i="1"/>
  <c r="F65" i="1"/>
  <c r="L65" i="1"/>
  <c r="S56" i="1"/>
  <c r="S26" i="1"/>
  <c r="R56" i="1"/>
  <c r="R36" i="1"/>
  <c r="P56" i="1"/>
  <c r="P36" i="1"/>
  <c r="N56" i="1"/>
  <c r="N26" i="1"/>
  <c r="M56" i="1"/>
  <c r="M36" i="1"/>
  <c r="K56" i="1"/>
  <c r="K36" i="1"/>
  <c r="J54" i="1"/>
  <c r="I56" i="1"/>
  <c r="I26" i="1"/>
  <c r="H56" i="1"/>
  <c r="H36" i="1"/>
  <c r="F56" i="1"/>
  <c r="F36" i="1"/>
  <c r="E61" i="1"/>
  <c r="E54" i="1"/>
  <c r="O35" i="1"/>
  <c r="R35" i="1" s="1"/>
  <c r="J35" i="1"/>
  <c r="M35" i="1" s="1"/>
  <c r="E35" i="1"/>
  <c r="D35" i="1"/>
  <c r="C35" i="1"/>
  <c r="D61" i="1"/>
  <c r="C54" i="1"/>
  <c r="D54" i="1"/>
  <c r="C29" i="1"/>
  <c r="O61" i="1"/>
  <c r="P61" i="1" s="1"/>
  <c r="S62" i="1"/>
  <c r="R62" i="1"/>
  <c r="P62" i="1"/>
  <c r="N62" i="1"/>
  <c r="M62" i="1"/>
  <c r="K62" i="1"/>
  <c r="J61" i="1"/>
  <c r="K61" i="1" s="1"/>
  <c r="F62" i="1"/>
  <c r="H62" i="1"/>
  <c r="I62" i="1"/>
  <c r="S33" i="1"/>
  <c r="R33" i="1"/>
  <c r="Q33" i="1"/>
  <c r="P33" i="1"/>
  <c r="N33" i="1"/>
  <c r="M33" i="1"/>
  <c r="L33" i="1"/>
  <c r="K33" i="1"/>
  <c r="I33" i="1"/>
  <c r="H33" i="1"/>
  <c r="G33" i="1"/>
  <c r="F33" i="1"/>
  <c r="O29" i="1"/>
  <c r="O63" i="1" s="1"/>
  <c r="J29" i="1"/>
  <c r="E29" i="1"/>
  <c r="D29" i="1"/>
  <c r="O58" i="1"/>
  <c r="J58" i="1"/>
  <c r="E58" i="1"/>
  <c r="D58" i="1"/>
  <c r="O54" i="1"/>
  <c r="L54" i="1"/>
  <c r="O49" i="1"/>
  <c r="J49" i="1"/>
  <c r="E49" i="1"/>
  <c r="D49" i="1"/>
  <c r="O47" i="1"/>
  <c r="J47" i="1"/>
  <c r="E47" i="1"/>
  <c r="D47" i="1"/>
  <c r="O44" i="1"/>
  <c r="J44" i="1"/>
  <c r="E44" i="1"/>
  <c r="D44" i="1"/>
  <c r="S44" i="1" s="1"/>
  <c r="O37" i="1"/>
  <c r="J37" i="1"/>
  <c r="E37" i="1"/>
  <c r="D37" i="1"/>
  <c r="S37" i="1" s="1"/>
  <c r="O24" i="1"/>
  <c r="J24" i="1"/>
  <c r="E24" i="1"/>
  <c r="D24" i="1"/>
  <c r="O21" i="1"/>
  <c r="J21" i="1"/>
  <c r="E21" i="1"/>
  <c r="D21" i="1"/>
  <c r="M21" i="1" s="1"/>
  <c r="O12" i="1"/>
  <c r="J12" i="1"/>
  <c r="J63" i="1" s="1"/>
  <c r="E12" i="1"/>
  <c r="E63" i="1" s="1"/>
  <c r="D12" i="1"/>
  <c r="C58" i="1"/>
  <c r="C49" i="1"/>
  <c r="C47" i="1"/>
  <c r="C44" i="1"/>
  <c r="C37" i="1"/>
  <c r="Q37" i="1" s="1"/>
  <c r="C24" i="1"/>
  <c r="C21" i="1"/>
  <c r="C12" i="1"/>
  <c r="K12" i="1" s="1"/>
  <c r="S60" i="1"/>
  <c r="S59" i="1"/>
  <c r="S57" i="1"/>
  <c r="S55" i="1"/>
  <c r="S53" i="1"/>
  <c r="S52" i="1"/>
  <c r="S51" i="1"/>
  <c r="S50" i="1"/>
  <c r="S48" i="1"/>
  <c r="S46" i="1"/>
  <c r="S45" i="1"/>
  <c r="S43" i="1"/>
  <c r="S42" i="1"/>
  <c r="S41" i="1"/>
  <c r="S40" i="1"/>
  <c r="S39" i="1"/>
  <c r="S38" i="1"/>
  <c r="S34" i="1"/>
  <c r="S32" i="1"/>
  <c r="S31" i="1"/>
  <c r="S30" i="1"/>
  <c r="S28" i="1"/>
  <c r="S27" i="1"/>
  <c r="S25" i="1"/>
  <c r="S23" i="1"/>
  <c r="S22" i="1"/>
  <c r="S20" i="1"/>
  <c r="S19" i="1"/>
  <c r="S18" i="1"/>
  <c r="S17" i="1"/>
  <c r="S16" i="1"/>
  <c r="S15" i="1"/>
  <c r="S14" i="1"/>
  <c r="S13" i="1"/>
  <c r="R60" i="1"/>
  <c r="R59" i="1"/>
  <c r="R57" i="1"/>
  <c r="R55" i="1"/>
  <c r="R53" i="1"/>
  <c r="R52" i="1"/>
  <c r="R51" i="1"/>
  <c r="R50" i="1"/>
  <c r="R48" i="1"/>
  <c r="R46" i="1"/>
  <c r="R45" i="1"/>
  <c r="R43" i="1"/>
  <c r="R42" i="1"/>
  <c r="R41" i="1"/>
  <c r="R40" i="1"/>
  <c r="R39" i="1"/>
  <c r="R38" i="1"/>
  <c r="R34" i="1"/>
  <c r="R32" i="1"/>
  <c r="R31" i="1"/>
  <c r="R30" i="1"/>
  <c r="R28" i="1"/>
  <c r="R27" i="1"/>
  <c r="R26" i="1"/>
  <c r="R25" i="1"/>
  <c r="R23" i="1"/>
  <c r="R22" i="1"/>
  <c r="R20" i="1"/>
  <c r="R19" i="1"/>
  <c r="R18" i="1"/>
  <c r="R17" i="1"/>
  <c r="R16" i="1"/>
  <c r="R15" i="1"/>
  <c r="R14" i="1"/>
  <c r="R13" i="1"/>
  <c r="Q60" i="1"/>
  <c r="Q59" i="1"/>
  <c r="Q57" i="1"/>
  <c r="Q55" i="1"/>
  <c r="Q53" i="1"/>
  <c r="Q52" i="1"/>
  <c r="Q51" i="1"/>
  <c r="Q50" i="1"/>
  <c r="Q48" i="1"/>
  <c r="Q46" i="1"/>
  <c r="Q45" i="1"/>
  <c r="Q43" i="1"/>
  <c r="Q42" i="1"/>
  <c r="Q41" i="1"/>
  <c r="Q40" i="1"/>
  <c r="Q39" i="1"/>
  <c r="Q38" i="1"/>
  <c r="Q34" i="1"/>
  <c r="Q32" i="1"/>
  <c r="Q31" i="1"/>
  <c r="Q30" i="1"/>
  <c r="Q28" i="1"/>
  <c r="Q27" i="1"/>
  <c r="Q26" i="1"/>
  <c r="Q23" i="1"/>
  <c r="Q22" i="1"/>
  <c r="Q20" i="1"/>
  <c r="Q18" i="1"/>
  <c r="Q17" i="1"/>
  <c r="Q16" i="1"/>
  <c r="Q15" i="1"/>
  <c r="Q14" i="1"/>
  <c r="Q13" i="1"/>
  <c r="P60" i="1"/>
  <c r="P59" i="1"/>
  <c r="P57" i="1"/>
  <c r="P55" i="1"/>
  <c r="P53" i="1"/>
  <c r="P52" i="1"/>
  <c r="P51" i="1"/>
  <c r="P50" i="1"/>
  <c r="P48" i="1"/>
  <c r="P46" i="1"/>
  <c r="P45" i="1"/>
  <c r="P43" i="1"/>
  <c r="P42" i="1"/>
  <c r="P41" i="1"/>
  <c r="P40" i="1"/>
  <c r="P39" i="1"/>
  <c r="P38" i="1"/>
  <c r="P34" i="1"/>
  <c r="P32" i="1"/>
  <c r="P31" i="1"/>
  <c r="P30" i="1"/>
  <c r="P28" i="1"/>
  <c r="P27" i="1"/>
  <c r="P26" i="1"/>
  <c r="P25" i="1"/>
  <c r="P23" i="1"/>
  <c r="P22" i="1"/>
  <c r="P20" i="1"/>
  <c r="P19" i="1"/>
  <c r="P18" i="1"/>
  <c r="P17" i="1"/>
  <c r="P16" i="1"/>
  <c r="P15" i="1"/>
  <c r="P14" i="1"/>
  <c r="P13" i="1"/>
  <c r="N60" i="1"/>
  <c r="N59" i="1"/>
  <c r="N57" i="1"/>
  <c r="N55" i="1"/>
  <c r="N53" i="1"/>
  <c r="N52" i="1"/>
  <c r="N51" i="1"/>
  <c r="N50" i="1"/>
  <c r="N48" i="1"/>
  <c r="N46" i="1"/>
  <c r="N45" i="1"/>
  <c r="N43" i="1"/>
  <c r="N42" i="1"/>
  <c r="N41" i="1"/>
  <c r="N40" i="1"/>
  <c r="N39" i="1"/>
  <c r="N38" i="1"/>
  <c r="N34" i="1"/>
  <c r="N32" i="1"/>
  <c r="N31" i="1"/>
  <c r="N30" i="1"/>
  <c r="N28" i="1"/>
  <c r="N27" i="1"/>
  <c r="N25" i="1"/>
  <c r="N23" i="1"/>
  <c r="N22" i="1"/>
  <c r="N20" i="1"/>
  <c r="N19" i="1"/>
  <c r="N18" i="1"/>
  <c r="N17" i="1"/>
  <c r="N16" i="1"/>
  <c r="N15" i="1"/>
  <c r="N14" i="1"/>
  <c r="N13" i="1"/>
  <c r="M60" i="1"/>
  <c r="M59" i="1"/>
  <c r="M57" i="1"/>
  <c r="M55" i="1"/>
  <c r="M53" i="1"/>
  <c r="M52" i="1"/>
  <c r="M51" i="1"/>
  <c r="M50" i="1"/>
  <c r="M48" i="1"/>
  <c r="M46" i="1"/>
  <c r="M45" i="1"/>
  <c r="M43" i="1"/>
  <c r="M42" i="1"/>
  <c r="M41" i="1"/>
  <c r="M40" i="1"/>
  <c r="M39" i="1"/>
  <c r="M38" i="1"/>
  <c r="M34" i="1"/>
  <c r="M32" i="1"/>
  <c r="M31" i="1"/>
  <c r="M30" i="1"/>
  <c r="M28" i="1"/>
  <c r="M27" i="1"/>
  <c r="M26" i="1"/>
  <c r="M25" i="1"/>
  <c r="M23" i="1"/>
  <c r="M22" i="1"/>
  <c r="M20" i="1"/>
  <c r="M19" i="1"/>
  <c r="M18" i="1"/>
  <c r="M17" i="1"/>
  <c r="M16" i="1"/>
  <c r="M15" i="1"/>
  <c r="M14" i="1"/>
  <c r="M13" i="1"/>
  <c r="L60" i="1"/>
  <c r="L59" i="1"/>
  <c r="L57" i="1"/>
  <c r="L55" i="1"/>
  <c r="L53" i="1"/>
  <c r="L52" i="1"/>
  <c r="L51" i="1"/>
  <c r="L50" i="1"/>
  <c r="L48" i="1"/>
  <c r="L46" i="1"/>
  <c r="L45" i="1"/>
  <c r="L43" i="1"/>
  <c r="L42" i="1"/>
  <c r="L41" i="1"/>
  <c r="L40" i="1"/>
  <c r="L39" i="1"/>
  <c r="L38" i="1"/>
  <c r="L34" i="1"/>
  <c r="L32" i="1"/>
  <c r="L31" i="1"/>
  <c r="L30" i="1"/>
  <c r="L28" i="1"/>
  <c r="L27" i="1"/>
  <c r="L26" i="1"/>
  <c r="L23" i="1"/>
  <c r="L22" i="1"/>
  <c r="L20" i="1"/>
  <c r="L18" i="1"/>
  <c r="L17" i="1"/>
  <c r="L16" i="1"/>
  <c r="L15" i="1"/>
  <c r="L14" i="1"/>
  <c r="L13" i="1"/>
  <c r="K60" i="1"/>
  <c r="K59" i="1"/>
  <c r="K57" i="1"/>
  <c r="K55" i="1"/>
  <c r="K53" i="1"/>
  <c r="K52" i="1"/>
  <c r="K51" i="1"/>
  <c r="K50" i="1"/>
  <c r="K48" i="1"/>
  <c r="K46" i="1"/>
  <c r="K45" i="1"/>
  <c r="K44" i="1"/>
  <c r="K43" i="1"/>
  <c r="K42" i="1"/>
  <c r="K41" i="1"/>
  <c r="K40" i="1"/>
  <c r="K39" i="1"/>
  <c r="K38" i="1"/>
  <c r="K34" i="1"/>
  <c r="K32" i="1"/>
  <c r="K31" i="1"/>
  <c r="K30" i="1"/>
  <c r="K28" i="1"/>
  <c r="K27" i="1"/>
  <c r="K26" i="1"/>
  <c r="K25" i="1"/>
  <c r="K23" i="1"/>
  <c r="K22" i="1"/>
  <c r="K20" i="1"/>
  <c r="K19" i="1"/>
  <c r="K18" i="1"/>
  <c r="K17" i="1"/>
  <c r="K16" i="1"/>
  <c r="K15" i="1"/>
  <c r="K14" i="1"/>
  <c r="K13" i="1"/>
  <c r="I60" i="1"/>
  <c r="I59" i="1"/>
  <c r="I57" i="1"/>
  <c r="I55" i="1"/>
  <c r="I53" i="1"/>
  <c r="I52" i="1"/>
  <c r="I51" i="1"/>
  <c r="I50" i="1"/>
  <c r="I48" i="1"/>
  <c r="I46" i="1"/>
  <c r="I45" i="1"/>
  <c r="I43" i="1"/>
  <c r="I42" i="1"/>
  <c r="I41" i="1"/>
  <c r="I40" i="1"/>
  <c r="I39" i="1"/>
  <c r="I38" i="1"/>
  <c r="I34" i="1"/>
  <c r="I32" i="1"/>
  <c r="I31" i="1"/>
  <c r="I30" i="1"/>
  <c r="I28" i="1"/>
  <c r="I27" i="1"/>
  <c r="I25" i="1"/>
  <c r="I23" i="1"/>
  <c r="I22" i="1"/>
  <c r="I20" i="1"/>
  <c r="I19" i="1"/>
  <c r="I18" i="1"/>
  <c r="I17" i="1"/>
  <c r="I16" i="1"/>
  <c r="I15" i="1"/>
  <c r="I14" i="1"/>
  <c r="I13" i="1"/>
  <c r="H60" i="1"/>
  <c r="H59" i="1"/>
  <c r="H57" i="1"/>
  <c r="H55" i="1"/>
  <c r="H53" i="1"/>
  <c r="H52" i="1"/>
  <c r="H51" i="1"/>
  <c r="H50" i="1"/>
  <c r="H48" i="1"/>
  <c r="H46" i="1"/>
  <c r="H45" i="1"/>
  <c r="H43" i="1"/>
  <c r="H42" i="1"/>
  <c r="H41" i="1"/>
  <c r="H40" i="1"/>
  <c r="H39" i="1"/>
  <c r="H38" i="1"/>
  <c r="H34" i="1"/>
  <c r="H32" i="1"/>
  <c r="H31" i="1"/>
  <c r="H30" i="1"/>
  <c r="H28" i="1"/>
  <c r="H27" i="1"/>
  <c r="H26" i="1"/>
  <c r="H25" i="1"/>
  <c r="H23" i="1"/>
  <c r="H22" i="1"/>
  <c r="H20" i="1"/>
  <c r="H19" i="1"/>
  <c r="H18" i="1"/>
  <c r="H17" i="1"/>
  <c r="H16" i="1"/>
  <c r="H15" i="1"/>
  <c r="H14" i="1"/>
  <c r="H13" i="1"/>
  <c r="G60" i="1"/>
  <c r="G59" i="1"/>
  <c r="G57" i="1"/>
  <c r="G55" i="1"/>
  <c r="G53" i="1"/>
  <c r="G52" i="1"/>
  <c r="G51" i="1"/>
  <c r="G50" i="1"/>
  <c r="G48" i="1"/>
  <c r="G46" i="1"/>
  <c r="G45" i="1"/>
  <c r="G43" i="1"/>
  <c r="G42" i="1"/>
  <c r="G41" i="1"/>
  <c r="G40" i="1"/>
  <c r="G39" i="1"/>
  <c r="G38" i="1"/>
  <c r="G34" i="1"/>
  <c r="G32" i="1"/>
  <c r="G31" i="1"/>
  <c r="G30" i="1"/>
  <c r="G28" i="1"/>
  <c r="G27" i="1"/>
  <c r="G26" i="1"/>
  <c r="G23" i="1"/>
  <c r="G22" i="1"/>
  <c r="G20" i="1"/>
  <c r="G18" i="1"/>
  <c r="G17" i="1"/>
  <c r="G16" i="1"/>
  <c r="G15" i="1"/>
  <c r="G14" i="1"/>
  <c r="G13" i="1"/>
  <c r="F60" i="1"/>
  <c r="F59" i="1"/>
  <c r="F57" i="1"/>
  <c r="F55" i="1"/>
  <c r="F53" i="1"/>
  <c r="F52" i="1"/>
  <c r="F51" i="1"/>
  <c r="F50" i="1"/>
  <c r="F48" i="1"/>
  <c r="F46" i="1"/>
  <c r="F45" i="1"/>
  <c r="F43" i="1"/>
  <c r="F42" i="1"/>
  <c r="F41" i="1"/>
  <c r="F40" i="1"/>
  <c r="F39" i="1"/>
  <c r="F38" i="1"/>
  <c r="F34" i="1"/>
  <c r="F32" i="1"/>
  <c r="F31" i="1"/>
  <c r="F30" i="1"/>
  <c r="F28" i="1"/>
  <c r="F27" i="1"/>
  <c r="F26" i="1"/>
  <c r="F25" i="1"/>
  <c r="F23" i="1"/>
  <c r="F22" i="1"/>
  <c r="F20" i="1"/>
  <c r="F19" i="1"/>
  <c r="F18" i="1"/>
  <c r="F17" i="1"/>
  <c r="F16" i="1"/>
  <c r="F15" i="1"/>
  <c r="F14" i="1"/>
  <c r="F13" i="1"/>
  <c r="I47" i="1" l="1"/>
  <c r="P58" i="1"/>
  <c r="S47" i="1"/>
  <c r="P49" i="1"/>
  <c r="F35" i="1"/>
  <c r="I61" i="1"/>
  <c r="H35" i="1"/>
  <c r="K35" i="1"/>
  <c r="P35" i="1"/>
  <c r="R29" i="1"/>
  <c r="Q21" i="1"/>
  <c r="G24" i="1"/>
  <c r="F49" i="1"/>
  <c r="N61" i="1"/>
  <c r="R49" i="1"/>
  <c r="Q29" i="1"/>
  <c r="I58" i="1"/>
  <c r="S61" i="1"/>
  <c r="F61" i="1"/>
  <c r="D63" i="1"/>
  <c r="F24" i="1"/>
  <c r="M61" i="1"/>
  <c r="H61" i="1"/>
  <c r="H47" i="1"/>
  <c r="G47" i="1"/>
  <c r="I37" i="1"/>
  <c r="N37" i="1"/>
  <c r="L58" i="1"/>
  <c r="G58" i="1"/>
  <c r="F58" i="1"/>
  <c r="Q58" i="1"/>
  <c r="F47" i="1"/>
  <c r="K47" i="1"/>
  <c r="L47" i="1"/>
  <c r="F44" i="1"/>
  <c r="L44" i="1"/>
  <c r="F21" i="1"/>
  <c r="F12" i="1"/>
  <c r="R61" i="1"/>
  <c r="R21" i="1"/>
  <c r="N58" i="1"/>
  <c r="M54" i="1"/>
  <c r="L49" i="1"/>
  <c r="N47" i="1"/>
  <c r="L24" i="1"/>
  <c r="N24" i="1"/>
  <c r="N54" i="1"/>
  <c r="F37" i="1"/>
  <c r="R24" i="1"/>
  <c r="S21" i="1"/>
  <c r="S12" i="1"/>
  <c r="N12" i="1"/>
  <c r="M44" i="1"/>
  <c r="G44" i="1"/>
  <c r="I29" i="1"/>
  <c r="S29" i="1"/>
  <c r="S24" i="1"/>
  <c r="N21" i="1"/>
  <c r="I12" i="1"/>
  <c r="F54" i="1"/>
  <c r="G54" i="1"/>
  <c r="Q54" i="1"/>
  <c r="K54" i="1"/>
  <c r="P54" i="1"/>
  <c r="Q49" i="1"/>
  <c r="G49" i="1"/>
  <c r="P44" i="1"/>
  <c r="Q44" i="1"/>
  <c r="P37" i="1"/>
  <c r="K37" i="1"/>
  <c r="G29" i="1"/>
  <c r="P29" i="1"/>
  <c r="K24" i="1"/>
  <c r="P24" i="1"/>
  <c r="Q24" i="1"/>
  <c r="G21" i="1"/>
  <c r="C63" i="1"/>
  <c r="M58" i="1"/>
  <c r="R58" i="1"/>
  <c r="H58" i="1"/>
  <c r="S58" i="1"/>
  <c r="H54" i="1"/>
  <c r="R54" i="1"/>
  <c r="S54" i="1"/>
  <c r="I54" i="1"/>
  <c r="M49" i="1"/>
  <c r="S49" i="1"/>
  <c r="H49" i="1"/>
  <c r="I49" i="1"/>
  <c r="N49" i="1"/>
  <c r="R47" i="1"/>
  <c r="M47" i="1"/>
  <c r="R44" i="1"/>
  <c r="I44" i="1"/>
  <c r="H44" i="1"/>
  <c r="N44" i="1"/>
  <c r="H37" i="1"/>
  <c r="M37" i="1"/>
  <c r="R37" i="1"/>
  <c r="L29" i="1"/>
  <c r="K29" i="1"/>
  <c r="H29" i="1"/>
  <c r="M29" i="1"/>
  <c r="N29" i="1"/>
  <c r="H24" i="1"/>
  <c r="I24" i="1"/>
  <c r="M24" i="1"/>
  <c r="H21" i="1"/>
  <c r="I21" i="1"/>
  <c r="H12" i="1"/>
  <c r="M12" i="1"/>
  <c r="R12" i="1"/>
  <c r="K58" i="1"/>
  <c r="K49" i="1"/>
  <c r="Q47" i="1"/>
  <c r="P47" i="1"/>
  <c r="G37" i="1"/>
  <c r="L37" i="1"/>
  <c r="F29" i="1"/>
  <c r="K21" i="1"/>
  <c r="K63" i="1" s="1"/>
  <c r="L21" i="1"/>
  <c r="P21" i="1"/>
  <c r="Q12" i="1"/>
  <c r="L12" i="1"/>
  <c r="P12" i="1"/>
  <c r="P63" i="1" s="1"/>
  <c r="G12" i="1"/>
  <c r="R63" i="1" l="1"/>
  <c r="M63" i="1"/>
  <c r="H63" i="1"/>
  <c r="F63" i="1"/>
  <c r="I63" i="1"/>
  <c r="N63" i="1"/>
  <c r="S63" i="1"/>
  <c r="G63" i="1"/>
  <c r="L63" i="1"/>
  <c r="Q63" i="1"/>
</calcChain>
</file>

<file path=xl/sharedStrings.xml><?xml version="1.0" encoding="utf-8"?>
<sst xmlns="http://schemas.openxmlformats.org/spreadsheetml/2006/main" count="131" uniqueCount="116">
  <si>
    <t>РАСХОДЫ    БЮДЖЕТА</t>
  </si>
  <si>
    <t>Наименование показателя</t>
  </si>
  <si>
    <t>Раздел Подраздел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</si>
  <si>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</si>
  <si>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</si>
  <si>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</si>
  <si>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</si>
  <si>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</si>
  <si>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</si>
  <si>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</si>
  <si>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</si>
  <si>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</si>
  <si>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</si>
  <si>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</si>
  <si>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</si>
  <si>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</si>
  <si>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</si>
  <si>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</si>
  <si>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</si>
  <si>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</si>
  <si>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</si>
  <si>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</si>
  <si>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</si>
  <si>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</si>
  <si>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</si>
  <si>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</si>
  <si>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</si>
  <si>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</si>
  <si>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</si>
  <si>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</si>
  <si>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</si>
  <si>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</si>
  <si>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</si>
  <si>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</si>
  <si>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</si>
  <si>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</si>
  <si>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</si>
  <si>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</si>
  <si>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</si>
  <si>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</si>
  <si>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</si>
  <si>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</si>
  <si>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</si>
  <si>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</si>
  <si>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</si>
  <si>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</si>
  <si>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</si>
  <si>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</si>
  <si>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</si>
  <si>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</si>
  <si>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</si>
  <si>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</si>
  <si>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</si>
  <si>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</si>
  <si>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</si>
  <si>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</si>
  <si>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</si>
  <si>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</si>
  <si>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</si>
  <si>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</si>
  <si>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</si>
  <si>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</si>
  <si>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</si>
  <si>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</si>
  <si>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</si>
  <si>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</si>
  <si>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</si>
  <si>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</si>
  <si>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</si>
  <si>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</si>
  <si>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</si>
  <si>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</si>
  <si>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</si>
  <si>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</si>
  <si>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</si>
  <si>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</si>
  <si>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</si>
  <si>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</si>
  <si>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</si>
  <si>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</si>
  <si>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</si>
  <si>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</si>
  <si>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</si>
  <si>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</si>
  <si>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</si>
  <si>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</si>
  <si>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</si>
  <si>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</si>
  <si>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</si>
  <si>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</si>
  <si>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</si>
  <si>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ИТОГО:</t>
  </si>
  <si>
    <t xml:space="preserve">Артемовского городского округа по разделам, подразделам классификации расходов бюджета </t>
  </si>
  <si>
    <t>%</t>
  </si>
  <si>
    <t>руб.</t>
  </si>
  <si>
    <t>Прикладные научные исследования в области жилищно-коммунального хозяйства</t>
  </si>
  <si>
    <t>0504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</si>
  <si>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</si>
  <si>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</si>
  <si>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</si>
  <si>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</si>
  <si>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Исполнено за                  2021 год</t>
  </si>
  <si>
    <t xml:space="preserve">Ожидаемое исполнение 2022 года </t>
  </si>
  <si>
    <t xml:space="preserve">План расходов на 2023 год </t>
  </si>
  <si>
    <t>ОТКЛОНЕНИЯ ОТ ИСПОЛНЕНИЯ 2021 г.</t>
  </si>
  <si>
    <t>ОТКЛОНЕНИЯ ОТ ОЖИДАЕМОГО ИСПОЛНЕНИЯ 2022 г.</t>
  </si>
  <si>
    <t xml:space="preserve">План расходов на 2024 год 
</t>
  </si>
  <si>
    <t xml:space="preserve">План расходов на 2025 год </t>
  </si>
  <si>
    <t>Спорт высших достижений</t>
  </si>
  <si>
    <t>Другие вопросы в области охраны окружающей среды</t>
  </si>
  <si>
    <t>ОХРАНА ОКРУЖАЮЩЕЙ СРЕДЫ</t>
  </si>
  <si>
    <t>0600</t>
  </si>
  <si>
    <t>0605</t>
  </si>
  <si>
    <t>Х</t>
  </si>
  <si>
    <t>Условно утверждаемые расходы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</si>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</sst>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164" fontId="2" fillId="0" borderId="0">
      <alignment vertical="top" wrapText="1"/>
    </xf>
    <xf numFmtId="164" fontId="3" fillId="0" borderId="0">
      <alignment vertical="top" wrapText="1"/>
    </xf>
    <xf numFmtId="164" fontId="3" fillId="0" borderId="0">
      <alignment vertical="top" wrapText="1"/>
    </xf>
    <xf numFmtId="164" fontId="3" fillId="0" borderId="0">
      <alignment vertical="top" wrapText="1"/>
    </xf>
    <xf numFmtId="0" fontId="7" fillId="0" borderId="0"/>
    <xf numFmtId="0" fontId="7" fillId="0" borderId="0"/>
    <xf numFmtId="0" fontId="1" fillId="0" borderId="0"/>
    <xf numFmtId="164" fontId="3" fillId="0" borderId="0">
      <alignment vertical="top" wrapText="1"/>
    </xf>
    <xf numFmtId="164" fontId="3" fillId="0" borderId="0">
      <alignment vertical="top" wrapText="1"/>
    </xf>
    <xf numFmtId="0" fontId="3" fillId="0" borderId="0">
      <alignment vertical="top" wrapText="1"/>
    </xf>
    <xf numFmtId="0" fontId="2" fillId="0" borderId="0">
      <alignment vertical="top" wrapText="1"/>
    </xf>
    <xf numFmtId="164" fontId="3" fillId="0" borderId="0">
      <alignment vertical="top" wrapText="1"/>
    </xf>
  </cellStyleXfs>
  <cellXfs count="66">
    <xf numFmtId="0" fontId="0" fillId="0" borderId="0" xfId="0"/>
    <xf numFmtId="0" fontId="0" fillId="0" borderId="0" xfId="0"/>
    <xf numFmtId="164" fontId="2" fillId="0" borderId="0" xfId="1" applyNumberFormat="1" applyFont="1" applyFill="1" applyAlignment="1">
      <alignment vertical="top" wrapText="1"/>
    </xf>
    <xf numFmtId="0" fontId="6" fillId="0" borderId="0" xfId="1" applyNumberFormat="1" applyFont="1" applyFill="1" applyAlignment="1">
      <alignment horizontal="right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center" vertical="top" wrapText="1"/>
    </xf>
    <xf numFmtId="49" fontId="10" fillId="0" borderId="1" xfId="1" applyNumberFormat="1" applyFont="1" applyFill="1" applyBorder="1" applyAlignment="1">
      <alignment horizontal="center" vertical="top" wrapText="1"/>
    </xf>
    <xf numFmtId="0" fontId="0" fillId="0" borderId="0" xfId="0"/>
    <xf numFmtId="1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 vertical="top"/>
    </xf>
    <xf numFmtId="4" fontId="9" fillId="0" borderId="1" xfId="9" applyNumberFormat="1" applyFont="1" applyFill="1" applyBorder="1" applyAlignment="1">
      <alignment horizontal="right" vertical="top" wrapText="1"/>
    </xf>
    <xf numFmtId="4" fontId="10" fillId="0" borderId="1" xfId="9" applyNumberFormat="1" applyFont="1" applyFill="1" applyBorder="1" applyAlignment="1">
      <alignment horizontal="right" vertical="top" wrapText="1"/>
    </xf>
    <xf numFmtId="0" fontId="0" fillId="0" borderId="0" xfId="0"/>
    <xf numFmtId="4" fontId="13" fillId="0" borderId="1" xfId="0" applyNumberFormat="1" applyFont="1" applyBorder="1" applyAlignment="1">
      <alignment horizontal="right" vertical="top"/>
    </xf>
    <xf numFmtId="4" fontId="14" fillId="0" borderId="5" xfId="10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/>
    </xf>
    <xf numFmtId="4" fontId="13" fillId="0" borderId="1" xfId="1" applyNumberFormat="1" applyFont="1" applyFill="1" applyBorder="1" applyAlignment="1">
      <alignment horizontal="right" vertical="top" wrapText="1"/>
    </xf>
    <xf numFmtId="0" fontId="0" fillId="0" borderId="0" xfId="0"/>
    <xf numFmtId="4" fontId="14" fillId="0" borderId="1" xfId="1" applyNumberFormat="1" applyFont="1" applyFill="1" applyBorder="1" applyAlignment="1">
      <alignment horizontal="right" vertical="top" wrapText="1"/>
    </xf>
    <xf numFmtId="4" fontId="14" fillId="0" borderId="1" xfId="10" applyNumberFormat="1" applyFont="1" applyFill="1" applyBorder="1" applyAlignment="1">
      <alignment horizontal="right" vertical="top" wrapText="1"/>
    </xf>
    <xf numFmtId="4" fontId="10" fillId="0" borderId="1" xfId="8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4" fontId="10" fillId="0" borderId="1" xfId="0" applyNumberFormat="1" applyFont="1" applyFill="1" applyBorder="1"/>
    <xf numFmtId="0" fontId="4" fillId="0" borderId="1" xfId="10" applyFont="1" applyFill="1" applyBorder="1" applyAlignment="1">
      <alignment horizontal="left" vertical="top" wrapText="1"/>
    </xf>
    <xf numFmtId="0" fontId="11" fillId="0" borderId="1" xfId="10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" fontId="13" fillId="0" borderId="1" xfId="10" applyNumberFormat="1" applyFont="1" applyFill="1" applyBorder="1" applyAlignment="1">
      <alignment horizontal="right" vertical="top" wrapText="1"/>
    </xf>
    <xf numFmtId="0" fontId="12" fillId="0" borderId="0" xfId="0" applyFont="1"/>
    <xf numFmtId="4" fontId="15" fillId="0" borderId="5" xfId="10" applyNumberFormat="1" applyFont="1" applyFill="1" applyBorder="1" applyAlignment="1">
      <alignment horizontal="right" vertical="top" wrapText="1"/>
    </xf>
    <xf numFmtId="4" fontId="14" fillId="0" borderId="2" xfId="1" applyNumberFormat="1" applyFont="1" applyFill="1" applyBorder="1" applyAlignment="1">
      <alignment horizontal="right" vertical="top" wrapText="1"/>
    </xf>
    <xf numFmtId="4" fontId="13" fillId="0" borderId="1" xfId="9" applyNumberFormat="1" applyFont="1" applyFill="1" applyBorder="1" applyAlignment="1">
      <alignment horizontal="right" vertical="top" wrapText="1"/>
    </xf>
    <xf numFmtId="4" fontId="13" fillId="0" borderId="2" xfId="1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5" fillId="0" borderId="5" xfId="10" applyNumberFormat="1" applyFont="1" applyFill="1" applyBorder="1" applyAlignment="1">
      <alignment horizontal="right" vertical="top" wrapText="1"/>
    </xf>
    <xf numFmtId="4" fontId="15" fillId="0" borderId="5" xfId="10" applyNumberFormat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17" fillId="0" borderId="1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/>
    </xf>
    <xf numFmtId="0" fontId="14" fillId="0" borderId="1" xfId="1" applyNumberFormat="1" applyFont="1" applyFill="1" applyBorder="1" applyAlignment="1">
      <alignment horizontal="left" vertical="top" wrapText="1"/>
    </xf>
    <xf numFmtId="0" fontId="13" fillId="0" borderId="1" xfId="1" applyNumberFormat="1" applyFont="1" applyFill="1" applyBorder="1" applyAlignment="1">
      <alignment horizontal="left" vertical="top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top"/>
    </xf>
    <xf numFmtId="4" fontId="13" fillId="0" borderId="2" xfId="0" applyNumberFormat="1" applyFont="1" applyBorder="1" applyAlignment="1">
      <alignment horizontal="right" vertical="top"/>
    </xf>
    <xf numFmtId="0" fontId="0" fillId="0" borderId="0" xfId="0" applyFont="1"/>
    <xf numFmtId="0" fontId="6" fillId="0" borderId="1" xfId="10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wrapText="1"/>
    </xf>
    <xf numFmtId="0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0" fontId="5" fillId="0" borderId="0" xfId="1" applyNumberFormat="1" applyFont="1" applyFill="1" applyAlignment="1">
      <alignment horizontal="center" wrapText="1"/>
    </xf>
    <xf numFmtId="0" fontId="6" fillId="0" borderId="0" xfId="1" applyNumberFormat="1" applyFont="1" applyFill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3">
    <cellStyle name="Обычный" xfId="0" builtinId="0"/>
    <cellStyle name="Обычный 2" xfId="2"/>
    <cellStyle name="Обычный 2 2" xfId="5"/>
    <cellStyle name="Обычный 3" xfId="3"/>
    <cellStyle name="Обычный 3 2" xfId="6"/>
    <cellStyle name="Обычный 4" xfId="1"/>
    <cellStyle name="Обычный 4 2" xfId="7"/>
    <cellStyle name="Обычный 4 2 2" xfId="9"/>
    <cellStyle name="Обычный 4 3" xfId="8"/>
    <cellStyle name="Обычный 5" xfId="4"/>
    <cellStyle name="Обычный 5 2" xfId="12"/>
    <cellStyle name="Обычный 6" xfId="10"/>
    <cellStyle name="Обычный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pane xSplit="1" ySplit="11" topLeftCell="B27" activePane="bottomRight" state="frozen"/>
      <selection pane="topRight" activeCell="B1" sqref="B1"/>
      <selection pane="bottomLeft" activeCell="A12" sqref="A12"/>
      <selection pane="bottomRight" activeCell="S7" sqref="S7"/>
    </sheetView>
  </sheetViews>
  <sheetFormatPr defaultRowHeight="15" x14ac:dyDescent="0.25"/>
  <cols>
    <col min="1" max="1" width="36.28515625" customWidth="1"/>
    <col min="3" max="3" width="17" style="1" customWidth="1"/>
    <col min="4" max="4" width="17.5703125" customWidth="1"/>
    <col min="5" max="5" width="17.42578125" customWidth="1"/>
    <col min="6" max="6" width="16.7109375" style="1" customWidth="1"/>
    <col min="7" max="7" width="12.85546875" style="1" customWidth="1"/>
    <col min="8" max="8" width="16.140625" style="1" customWidth="1"/>
    <col min="9" max="9" width="12.28515625" style="1" customWidth="1"/>
    <col min="10" max="10" width="17.7109375" customWidth="1"/>
    <col min="11" max="11" width="16.5703125" style="1" customWidth="1"/>
    <col min="12" max="12" width="13.42578125" style="1" customWidth="1"/>
    <col min="13" max="13" width="19.140625" style="1" customWidth="1"/>
    <col min="14" max="14" width="11.85546875" style="1" customWidth="1"/>
    <col min="15" max="15" width="17.7109375" customWidth="1"/>
    <col min="16" max="16" width="17.5703125" customWidth="1"/>
    <col min="17" max="17" width="11" customWidth="1"/>
    <col min="18" max="18" width="18" customWidth="1"/>
    <col min="19" max="19" width="11.28515625" customWidth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1"/>
      <c r="O1" s="1"/>
    </row>
    <row r="3" spans="1:23" ht="15.75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3" ht="15.75" customHeight="1" x14ac:dyDescent="0.25">
      <c r="A4" s="56" t="s">
        <v>92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3" ht="15.75" x14ac:dyDescent="0.25">
      <c r="A5" s="61"/>
      <c r="B5" s="61"/>
      <c r="C5" s="61"/>
      <c r="D5" s="61"/>
      <c r="E5" s="2"/>
      <c r="F5" s="2"/>
      <c r="G5" s="2"/>
      <c r="H5" s="2"/>
      <c r="I5" s="2"/>
      <c r="J5" s="1"/>
      <c r="O5" s="1"/>
    </row>
    <row r="6" spans="1:23" ht="15.75" x14ac:dyDescent="0.25">
      <c r="A6" s="62"/>
      <c r="B6" s="62"/>
      <c r="C6" s="62"/>
      <c r="D6" s="62"/>
      <c r="E6" s="2"/>
      <c r="F6" s="2"/>
      <c r="G6" s="2"/>
      <c r="H6" s="2"/>
      <c r="I6" s="2"/>
      <c r="J6" s="1"/>
      <c r="O6" s="1"/>
    </row>
    <row r="7" spans="1:23" s="1" customFormat="1" ht="15.75" x14ac:dyDescent="0.25">
      <c r="A7" s="3"/>
      <c r="B7" s="3"/>
      <c r="C7" s="3"/>
      <c r="D7" s="3"/>
      <c r="E7" s="2"/>
      <c r="F7" s="2"/>
      <c r="G7" s="2"/>
      <c r="H7" s="2"/>
      <c r="I7" s="2"/>
      <c r="S7" s="1" t="s">
        <v>115</v>
      </c>
    </row>
    <row r="8" spans="1:23" s="1" customFormat="1" ht="39" customHeight="1" x14ac:dyDescent="0.25">
      <c r="A8" s="54" t="s">
        <v>1</v>
      </c>
      <c r="B8" s="54" t="s">
        <v>2</v>
      </c>
      <c r="C8" s="54" t="s">
        <v>101</v>
      </c>
      <c r="D8" s="54" t="s">
        <v>102</v>
      </c>
      <c r="E8" s="57" t="s">
        <v>103</v>
      </c>
      <c r="F8" s="55" t="s">
        <v>104</v>
      </c>
      <c r="G8" s="55"/>
      <c r="H8" s="55" t="s">
        <v>105</v>
      </c>
      <c r="I8" s="55"/>
      <c r="J8" s="58" t="s">
        <v>106</v>
      </c>
      <c r="K8" s="55" t="s">
        <v>104</v>
      </c>
      <c r="L8" s="55"/>
      <c r="M8" s="55" t="s">
        <v>105</v>
      </c>
      <c r="N8" s="55"/>
      <c r="O8" s="63" t="s">
        <v>107</v>
      </c>
      <c r="P8" s="55" t="s">
        <v>104</v>
      </c>
      <c r="Q8" s="55"/>
      <c r="R8" s="55" t="s">
        <v>105</v>
      </c>
      <c r="S8" s="55"/>
      <c r="T8" s="64"/>
      <c r="U8" s="65"/>
      <c r="V8" s="65"/>
      <c r="W8" s="65"/>
    </row>
    <row r="9" spans="1:23" ht="15" customHeight="1" x14ac:dyDescent="0.25">
      <c r="A9" s="54"/>
      <c r="B9" s="54"/>
      <c r="C9" s="54"/>
      <c r="D9" s="54"/>
      <c r="E9" s="57"/>
      <c r="F9" s="54" t="s">
        <v>94</v>
      </c>
      <c r="G9" s="54" t="s">
        <v>93</v>
      </c>
      <c r="H9" s="54" t="s">
        <v>94</v>
      </c>
      <c r="I9" s="54" t="s">
        <v>93</v>
      </c>
      <c r="J9" s="59"/>
      <c r="K9" s="54" t="s">
        <v>94</v>
      </c>
      <c r="L9" s="54" t="s">
        <v>93</v>
      </c>
      <c r="M9" s="54" t="s">
        <v>94</v>
      </c>
      <c r="N9" s="54" t="s">
        <v>93</v>
      </c>
      <c r="O9" s="63"/>
      <c r="P9" s="54" t="s">
        <v>94</v>
      </c>
      <c r="Q9" s="54" t="s">
        <v>93</v>
      </c>
      <c r="R9" s="54" t="s">
        <v>94</v>
      </c>
      <c r="S9" s="54" t="s">
        <v>93</v>
      </c>
    </row>
    <row r="10" spans="1:23" ht="46.5" customHeight="1" x14ac:dyDescent="0.25">
      <c r="A10" s="54"/>
      <c r="B10" s="54"/>
      <c r="C10" s="54"/>
      <c r="D10" s="54"/>
      <c r="E10" s="57"/>
      <c r="F10" s="54"/>
      <c r="G10" s="54"/>
      <c r="H10" s="54"/>
      <c r="I10" s="54"/>
      <c r="J10" s="60"/>
      <c r="K10" s="54"/>
      <c r="L10" s="54"/>
      <c r="M10" s="54"/>
      <c r="N10" s="54"/>
      <c r="O10" s="63"/>
      <c r="P10" s="54"/>
      <c r="Q10" s="54"/>
      <c r="R10" s="54"/>
      <c r="S10" s="54"/>
    </row>
    <row r="11" spans="1:23" x14ac:dyDescent="0.25">
      <c r="A11" s="4">
        <v>1</v>
      </c>
      <c r="B11" s="4">
        <v>2</v>
      </c>
      <c r="C11" s="4">
        <v>5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3">
        <v>15</v>
      </c>
      <c r="P11" s="14">
        <v>16</v>
      </c>
      <c r="Q11" s="14">
        <v>17</v>
      </c>
      <c r="R11" s="14">
        <v>18</v>
      </c>
      <c r="S11" s="14">
        <v>19</v>
      </c>
    </row>
    <row r="12" spans="1:23" ht="36.75" customHeight="1" x14ac:dyDescent="0.25">
      <c r="A12" s="5" t="s">
        <v>3</v>
      </c>
      <c r="B12" s="6" t="s">
        <v>4</v>
      </c>
      <c r="C12" s="7">
        <f>C13+C14+C15+C16+C17+C18+C19+C20</f>
        <v>337108340.91999996</v>
      </c>
      <c r="D12" s="7">
        <f t="shared" ref="D12:E12" si="0">D13+D14+D15+D16+D17+D18+D19+D20</f>
        <v>388249323.43000001</v>
      </c>
      <c r="E12" s="22">
        <f t="shared" si="0"/>
        <v>356998653.25999999</v>
      </c>
      <c r="F12" s="22">
        <f>E12-C12</f>
        <v>19890312.340000033</v>
      </c>
      <c r="G12" s="22">
        <f>E12/C12*100</f>
        <v>105.90027297625373</v>
      </c>
      <c r="H12" s="22">
        <f>E12-D12</f>
        <v>-31250670.170000017</v>
      </c>
      <c r="I12" s="22">
        <f>E12/D12*100</f>
        <v>91.950875820229371</v>
      </c>
      <c r="J12" s="22">
        <f t="shared" ref="J12" si="1">J13+J14+J15+J16+J17+J18+J19+J20</f>
        <v>334242910.41999996</v>
      </c>
      <c r="K12" s="22">
        <f>J12-C12</f>
        <v>-2865430.5</v>
      </c>
      <c r="L12" s="22">
        <f>J12/C12*100</f>
        <v>99.149997151604154</v>
      </c>
      <c r="M12" s="22">
        <f>J12-D12</f>
        <v>-54006413.01000005</v>
      </c>
      <c r="N12" s="22">
        <f>J12/D12*100</f>
        <v>86.089759916932024</v>
      </c>
      <c r="O12" s="22">
        <f t="shared" ref="O12" si="2">O13+O14+O15+O16+O17+O18+O19+O20</f>
        <v>326535146.13999999</v>
      </c>
      <c r="P12" s="19">
        <f>O12-C12</f>
        <v>-10573194.779999971</v>
      </c>
      <c r="Q12" s="19">
        <f>O12/C12*100</f>
        <v>96.86356180000034</v>
      </c>
      <c r="R12" s="19">
        <f>O12-D12</f>
        <v>-61714177.290000021</v>
      </c>
      <c r="S12" s="19">
        <f>O12/D12*100</f>
        <v>84.104498432918234</v>
      </c>
    </row>
    <row r="13" spans="1:23" ht="66.75" customHeight="1" x14ac:dyDescent="0.25">
      <c r="A13" s="8" t="s">
        <v>5</v>
      </c>
      <c r="B13" s="9" t="s">
        <v>6</v>
      </c>
      <c r="C13" s="26">
        <v>4268627.33</v>
      </c>
      <c r="D13" s="15">
        <v>4195645.46</v>
      </c>
      <c r="E13" s="25">
        <v>3963547.97</v>
      </c>
      <c r="F13" s="24">
        <f t="shared" ref="F13:F62" si="3">E13-C13</f>
        <v>-305079.35999999987</v>
      </c>
      <c r="G13" s="24">
        <f t="shared" ref="G13:G65" si="4">E13/C13*100</f>
        <v>92.852986770339598</v>
      </c>
      <c r="H13" s="24">
        <f t="shared" ref="H13:H62" si="5">E13-D13</f>
        <v>-232097.48999999976</v>
      </c>
      <c r="I13" s="24">
        <f t="shared" ref="I13:I65" si="6">E13/D13*100</f>
        <v>94.468133873256306</v>
      </c>
      <c r="J13" s="20">
        <v>3539361.93</v>
      </c>
      <c r="K13" s="24">
        <f t="shared" ref="K13:K60" si="7">J13-C13</f>
        <v>-729265.39999999991</v>
      </c>
      <c r="L13" s="24">
        <f t="shared" ref="L13:L65" si="8">J13/C13*100</f>
        <v>82.915692947128278</v>
      </c>
      <c r="M13" s="24">
        <f t="shared" ref="M13:M60" si="9">J13-D13</f>
        <v>-656283.5299999998</v>
      </c>
      <c r="N13" s="24">
        <f t="shared" ref="N13:N65" si="10">J13/D13*100</f>
        <v>84.357984099066371</v>
      </c>
      <c r="O13" s="20">
        <v>3247910.65</v>
      </c>
      <c r="P13" s="21">
        <f t="shared" ref="P13:P60" si="11">O13-C13</f>
        <v>-1020716.6800000002</v>
      </c>
      <c r="Q13" s="21">
        <f t="shared" ref="Q13:Q65" si="12">O13/C13*100</f>
        <v>76.087941132120335</v>
      </c>
      <c r="R13" s="21">
        <f t="shared" ref="R13:R60" si="13">O13-D13</f>
        <v>-947734.81</v>
      </c>
      <c r="S13" s="21">
        <f t="shared" ref="S13:S65" si="14">O13/D13*100</f>
        <v>77.411465791487529</v>
      </c>
    </row>
    <row r="14" spans="1:23" ht="51.75" customHeight="1" x14ac:dyDescent="0.25">
      <c r="A14" s="8" t="s">
        <v>7</v>
      </c>
      <c r="B14" s="9" t="s">
        <v>8</v>
      </c>
      <c r="C14" s="26">
        <v>19912925.07</v>
      </c>
      <c r="D14" s="15">
        <v>20521316.440000001</v>
      </c>
      <c r="E14" s="25">
        <v>22573125.41</v>
      </c>
      <c r="F14" s="24">
        <f t="shared" si="3"/>
        <v>2660200.34</v>
      </c>
      <c r="G14" s="24">
        <f t="shared" si="4"/>
        <v>113.35916411400426</v>
      </c>
      <c r="H14" s="24">
        <f t="shared" si="5"/>
        <v>2051808.9699999988</v>
      </c>
      <c r="I14" s="24">
        <f t="shared" si="6"/>
        <v>109.99842761549463</v>
      </c>
      <c r="J14" s="20">
        <v>22048495.030000001</v>
      </c>
      <c r="K14" s="24">
        <f t="shared" si="7"/>
        <v>2135569.9600000009</v>
      </c>
      <c r="L14" s="24">
        <f t="shared" si="8"/>
        <v>110.72454173604743</v>
      </c>
      <c r="M14" s="24">
        <f t="shared" si="9"/>
        <v>1527178.5899999999</v>
      </c>
      <c r="N14" s="24">
        <f t="shared" si="10"/>
        <v>107.44191336099294</v>
      </c>
      <c r="O14" s="20">
        <v>21843547.059999999</v>
      </c>
      <c r="P14" s="21">
        <f t="shared" si="11"/>
        <v>1930621.9899999984</v>
      </c>
      <c r="Q14" s="21">
        <f t="shared" si="12"/>
        <v>109.69532091951973</v>
      </c>
      <c r="R14" s="21">
        <f t="shared" si="13"/>
        <v>1322230.6199999973</v>
      </c>
      <c r="S14" s="21">
        <f t="shared" si="14"/>
        <v>106.44320564845788</v>
      </c>
    </row>
    <row r="15" spans="1:23" ht="93" customHeight="1" x14ac:dyDescent="0.25">
      <c r="A15" s="8" t="s">
        <v>9</v>
      </c>
      <c r="B15" s="9" t="s">
        <v>10</v>
      </c>
      <c r="C15" s="26">
        <v>60111442.68</v>
      </c>
      <c r="D15" s="15">
        <v>60610320.609999999</v>
      </c>
      <c r="E15" s="25">
        <v>61669397.759999998</v>
      </c>
      <c r="F15" s="24">
        <f t="shared" si="3"/>
        <v>1557955.0799999982</v>
      </c>
      <c r="G15" s="24">
        <f t="shared" si="4"/>
        <v>102.59177788876852</v>
      </c>
      <c r="H15" s="24">
        <f t="shared" si="5"/>
        <v>1059077.1499999985</v>
      </c>
      <c r="I15" s="24">
        <f t="shared" si="6"/>
        <v>101.74735447584031</v>
      </c>
      <c r="J15" s="20">
        <v>63826308.920000002</v>
      </c>
      <c r="K15" s="24">
        <f t="shared" si="7"/>
        <v>3714866.2400000021</v>
      </c>
      <c r="L15" s="24">
        <f t="shared" si="8"/>
        <v>106.17996520192652</v>
      </c>
      <c r="M15" s="24">
        <f t="shared" si="9"/>
        <v>3215988.3100000024</v>
      </c>
      <c r="N15" s="24">
        <f t="shared" si="10"/>
        <v>105.30600775187024</v>
      </c>
      <c r="O15" s="20">
        <v>58685293.039999999</v>
      </c>
      <c r="P15" s="21">
        <f t="shared" si="11"/>
        <v>-1426149.6400000006</v>
      </c>
      <c r="Q15" s="21">
        <f t="shared" si="12"/>
        <v>97.627490580134577</v>
      </c>
      <c r="R15" s="21">
        <f t="shared" si="13"/>
        <v>-1925027.5700000003</v>
      </c>
      <c r="S15" s="21">
        <f t="shared" si="14"/>
        <v>96.823927755824485</v>
      </c>
    </row>
    <row r="16" spans="1:23" ht="20.25" customHeight="1" x14ac:dyDescent="0.25">
      <c r="A16" s="8" t="s">
        <v>11</v>
      </c>
      <c r="B16" s="9" t="s">
        <v>12</v>
      </c>
      <c r="C16" s="26">
        <v>184454.3</v>
      </c>
      <c r="D16" s="15">
        <v>1236633</v>
      </c>
      <c r="E16" s="25">
        <v>73005</v>
      </c>
      <c r="F16" s="24">
        <f t="shared" si="3"/>
        <v>-111449.29999999999</v>
      </c>
      <c r="G16" s="24">
        <f t="shared" si="4"/>
        <v>39.578909247439611</v>
      </c>
      <c r="H16" s="24">
        <f t="shared" si="5"/>
        <v>-1163628</v>
      </c>
      <c r="I16" s="24">
        <f t="shared" si="6"/>
        <v>5.9035299882826999</v>
      </c>
      <c r="J16" s="20">
        <v>64891</v>
      </c>
      <c r="K16" s="24">
        <f t="shared" si="7"/>
        <v>-119563.29999999999</v>
      </c>
      <c r="L16" s="24">
        <f t="shared" si="8"/>
        <v>35.179987671743085</v>
      </c>
      <c r="M16" s="24">
        <f t="shared" si="9"/>
        <v>-1171742</v>
      </c>
      <c r="N16" s="24">
        <f t="shared" si="10"/>
        <v>5.2473935274248706</v>
      </c>
      <c r="O16" s="20">
        <v>64891</v>
      </c>
      <c r="P16" s="21">
        <f t="shared" si="11"/>
        <v>-119563.29999999999</v>
      </c>
      <c r="Q16" s="21">
        <f t="shared" si="12"/>
        <v>35.179987671743085</v>
      </c>
      <c r="R16" s="21">
        <f t="shared" si="13"/>
        <v>-1171742</v>
      </c>
      <c r="S16" s="21">
        <f t="shared" si="14"/>
        <v>5.2473935274248706</v>
      </c>
    </row>
    <row r="17" spans="1:19" ht="84.75" customHeight="1" x14ac:dyDescent="0.25">
      <c r="A17" s="8" t="s">
        <v>13</v>
      </c>
      <c r="B17" s="9" t="s">
        <v>14</v>
      </c>
      <c r="C17" s="26">
        <v>33587506.100000001</v>
      </c>
      <c r="D17" s="15">
        <v>35389626.289999999</v>
      </c>
      <c r="E17" s="25">
        <v>42640516.140000001</v>
      </c>
      <c r="F17" s="24">
        <f t="shared" si="3"/>
        <v>9053010.0399999991</v>
      </c>
      <c r="G17" s="24">
        <f t="shared" si="4"/>
        <v>126.9535047140639</v>
      </c>
      <c r="H17" s="24">
        <f t="shared" si="5"/>
        <v>7250889.8500000015</v>
      </c>
      <c r="I17" s="24">
        <f t="shared" si="6"/>
        <v>120.48874376514362</v>
      </c>
      <c r="J17" s="20">
        <v>41361860.439999998</v>
      </c>
      <c r="K17" s="24">
        <f t="shared" si="7"/>
        <v>7774354.3399999961</v>
      </c>
      <c r="L17" s="24">
        <f t="shared" si="8"/>
        <v>123.14656621677547</v>
      </c>
      <c r="M17" s="24">
        <f t="shared" si="9"/>
        <v>5972234.1499999985</v>
      </c>
      <c r="N17" s="24">
        <f t="shared" si="10"/>
        <v>116.87566322701623</v>
      </c>
      <c r="O17" s="20">
        <v>41135733.939999998</v>
      </c>
      <c r="P17" s="21">
        <f t="shared" si="11"/>
        <v>7548227.8399999961</v>
      </c>
      <c r="Q17" s="21">
        <f t="shared" si="12"/>
        <v>122.47332033979146</v>
      </c>
      <c r="R17" s="21">
        <f t="shared" si="13"/>
        <v>5746107.6499999985</v>
      </c>
      <c r="S17" s="21">
        <f t="shared" si="14"/>
        <v>116.2367005599708</v>
      </c>
    </row>
    <row r="18" spans="1:19" ht="31.5" x14ac:dyDescent="0.25">
      <c r="A18" s="8" t="s">
        <v>15</v>
      </c>
      <c r="B18" s="9" t="s">
        <v>16</v>
      </c>
      <c r="C18" s="26">
        <v>2095584</v>
      </c>
      <c r="D18" s="15">
        <v>12026896</v>
      </c>
      <c r="E18" s="25">
        <v>0</v>
      </c>
      <c r="F18" s="24">
        <f t="shared" si="3"/>
        <v>-2095584</v>
      </c>
      <c r="G18" s="24">
        <f t="shared" si="4"/>
        <v>0</v>
      </c>
      <c r="H18" s="24">
        <f t="shared" si="5"/>
        <v>-12026896</v>
      </c>
      <c r="I18" s="24">
        <f t="shared" si="6"/>
        <v>0</v>
      </c>
      <c r="J18" s="21">
        <v>0</v>
      </c>
      <c r="K18" s="24">
        <f t="shared" si="7"/>
        <v>-2095584</v>
      </c>
      <c r="L18" s="24">
        <f t="shared" si="8"/>
        <v>0</v>
      </c>
      <c r="M18" s="24">
        <f t="shared" si="9"/>
        <v>-12026896</v>
      </c>
      <c r="N18" s="24">
        <f t="shared" si="10"/>
        <v>0</v>
      </c>
      <c r="O18" s="39">
        <v>0</v>
      </c>
      <c r="P18" s="21">
        <f t="shared" si="11"/>
        <v>-2095584</v>
      </c>
      <c r="Q18" s="21">
        <f t="shared" si="12"/>
        <v>0</v>
      </c>
      <c r="R18" s="21">
        <f t="shared" si="13"/>
        <v>-12026896</v>
      </c>
      <c r="S18" s="21">
        <f t="shared" si="14"/>
        <v>0</v>
      </c>
    </row>
    <row r="19" spans="1:19" ht="15.75" x14ac:dyDescent="0.25">
      <c r="A19" s="8" t="s">
        <v>17</v>
      </c>
      <c r="B19" s="9" t="s">
        <v>18</v>
      </c>
      <c r="C19" s="26">
        <v>0</v>
      </c>
      <c r="D19" s="27">
        <v>15793315.699999999</v>
      </c>
      <c r="E19" s="25">
        <v>9500000</v>
      </c>
      <c r="F19" s="24">
        <f t="shared" si="3"/>
        <v>9500000</v>
      </c>
      <c r="G19" s="24"/>
      <c r="H19" s="24">
        <f t="shared" si="5"/>
        <v>-6293315.6999999993</v>
      </c>
      <c r="I19" s="24">
        <f t="shared" si="6"/>
        <v>60.15203001355821</v>
      </c>
      <c r="J19" s="20">
        <v>9500000</v>
      </c>
      <c r="K19" s="24">
        <f t="shared" si="7"/>
        <v>9500000</v>
      </c>
      <c r="L19" s="24"/>
      <c r="M19" s="24">
        <f t="shared" si="9"/>
        <v>-6293315.6999999993</v>
      </c>
      <c r="N19" s="24">
        <f t="shared" si="10"/>
        <v>60.15203001355821</v>
      </c>
      <c r="O19" s="20">
        <v>9500000</v>
      </c>
      <c r="P19" s="21">
        <f t="shared" si="11"/>
        <v>9500000</v>
      </c>
      <c r="Q19" s="21"/>
      <c r="R19" s="21">
        <f t="shared" si="13"/>
        <v>-6293315.6999999993</v>
      </c>
      <c r="S19" s="21">
        <f t="shared" si="14"/>
        <v>60.15203001355821</v>
      </c>
    </row>
    <row r="20" spans="1:19" ht="31.5" x14ac:dyDescent="0.25">
      <c r="A20" s="8" t="s">
        <v>19</v>
      </c>
      <c r="B20" s="9" t="s">
        <v>20</v>
      </c>
      <c r="C20" s="26">
        <v>216947801.44</v>
      </c>
      <c r="D20" s="15">
        <v>238475569.93000001</v>
      </c>
      <c r="E20" s="25">
        <v>216579060.97999999</v>
      </c>
      <c r="F20" s="24">
        <f t="shared" si="3"/>
        <v>-368740.46000000834</v>
      </c>
      <c r="G20" s="24">
        <f t="shared" si="4"/>
        <v>99.83003263570663</v>
      </c>
      <c r="H20" s="24">
        <f t="shared" si="5"/>
        <v>-21896508.950000018</v>
      </c>
      <c r="I20" s="24">
        <f t="shared" si="6"/>
        <v>90.818133297080578</v>
      </c>
      <c r="J20" s="20">
        <v>193901993.09999999</v>
      </c>
      <c r="K20" s="24">
        <f t="shared" si="7"/>
        <v>-23045808.340000004</v>
      </c>
      <c r="L20" s="24">
        <f t="shared" si="8"/>
        <v>89.377256562623586</v>
      </c>
      <c r="M20" s="24">
        <f t="shared" si="9"/>
        <v>-44573576.830000013</v>
      </c>
      <c r="N20" s="24">
        <f t="shared" si="10"/>
        <v>81.308954689537501</v>
      </c>
      <c r="O20" s="20">
        <v>192057770.44999999</v>
      </c>
      <c r="P20" s="21">
        <f t="shared" si="11"/>
        <v>-24890030.99000001</v>
      </c>
      <c r="Q20" s="21">
        <f t="shared" si="12"/>
        <v>88.527179890834844</v>
      </c>
      <c r="R20" s="21">
        <f t="shared" si="13"/>
        <v>-46417799.480000019</v>
      </c>
      <c r="S20" s="21">
        <f t="shared" si="14"/>
        <v>80.535616502090718</v>
      </c>
    </row>
    <row r="21" spans="1:19" ht="67.5" customHeight="1" x14ac:dyDescent="0.25">
      <c r="A21" s="5" t="s">
        <v>21</v>
      </c>
      <c r="B21" s="6" t="s">
        <v>22</v>
      </c>
      <c r="C21" s="7">
        <f>C22+C23</f>
        <v>37547317.149999999</v>
      </c>
      <c r="D21" s="7">
        <f t="shared" ref="D21:E21" si="15">D22+D23</f>
        <v>40636598.359999999</v>
      </c>
      <c r="E21" s="22">
        <f t="shared" si="15"/>
        <v>25772428.93</v>
      </c>
      <c r="F21" s="22">
        <f t="shared" si="3"/>
        <v>-11774888.219999999</v>
      </c>
      <c r="G21" s="22">
        <f t="shared" si="4"/>
        <v>68.639868001860691</v>
      </c>
      <c r="H21" s="22">
        <f t="shared" si="5"/>
        <v>-14864169.43</v>
      </c>
      <c r="I21" s="22">
        <f t="shared" si="6"/>
        <v>63.421718278882047</v>
      </c>
      <c r="J21" s="22">
        <f t="shared" ref="J21" si="16">J22+J23</f>
        <v>24830017.829999998</v>
      </c>
      <c r="K21" s="22">
        <f t="shared" si="7"/>
        <v>-12717299.32</v>
      </c>
      <c r="L21" s="22">
        <f t="shared" si="8"/>
        <v>66.129938740509985</v>
      </c>
      <c r="M21" s="22">
        <f t="shared" si="9"/>
        <v>-15806580.530000001</v>
      </c>
      <c r="N21" s="22">
        <f t="shared" si="10"/>
        <v>61.102599213720211</v>
      </c>
      <c r="O21" s="22">
        <f t="shared" ref="O21" si="17">O22+O23</f>
        <v>25575784.129999999</v>
      </c>
      <c r="P21" s="19">
        <f t="shared" si="11"/>
        <v>-11971533.02</v>
      </c>
      <c r="Q21" s="19">
        <f t="shared" si="12"/>
        <v>68.116142700224856</v>
      </c>
      <c r="R21" s="19">
        <f t="shared" si="13"/>
        <v>-15060814.23</v>
      </c>
      <c r="S21" s="19">
        <f t="shared" si="14"/>
        <v>62.937807695968772</v>
      </c>
    </row>
    <row r="22" spans="1:19" ht="66" customHeight="1" x14ac:dyDescent="0.25">
      <c r="A22" s="8" t="s">
        <v>23</v>
      </c>
      <c r="B22" s="9" t="s">
        <v>24</v>
      </c>
      <c r="C22" s="17">
        <v>31672294.030000001</v>
      </c>
      <c r="D22" s="15">
        <v>28044586.02</v>
      </c>
      <c r="E22" s="25">
        <v>25772428.93</v>
      </c>
      <c r="F22" s="24">
        <f t="shared" si="3"/>
        <v>-5899865.1000000015</v>
      </c>
      <c r="G22" s="24">
        <f t="shared" si="4"/>
        <v>81.372157335961674</v>
      </c>
      <c r="H22" s="24">
        <f t="shared" si="5"/>
        <v>-2272157.09</v>
      </c>
      <c r="I22" s="24">
        <f t="shared" si="6"/>
        <v>91.898054446659998</v>
      </c>
      <c r="J22" s="20">
        <v>24830017.829999998</v>
      </c>
      <c r="K22" s="24">
        <f t="shared" si="7"/>
        <v>-6842276.200000003</v>
      </c>
      <c r="L22" s="24">
        <f t="shared" si="8"/>
        <v>78.396651049276699</v>
      </c>
      <c r="M22" s="24">
        <f t="shared" si="9"/>
        <v>-3214568.1900000013</v>
      </c>
      <c r="N22" s="24">
        <f t="shared" si="10"/>
        <v>88.53765148215227</v>
      </c>
      <c r="O22" s="20">
        <v>25575784.129999999</v>
      </c>
      <c r="P22" s="21">
        <f t="shared" si="11"/>
        <v>-6096509.9000000022</v>
      </c>
      <c r="Q22" s="21">
        <f t="shared" si="12"/>
        <v>80.751284090046056</v>
      </c>
      <c r="R22" s="21">
        <f t="shared" si="13"/>
        <v>-2468801.8900000006</v>
      </c>
      <c r="S22" s="21">
        <f t="shared" si="14"/>
        <v>91.196868129059297</v>
      </c>
    </row>
    <row r="23" spans="1:19" ht="63" x14ac:dyDescent="0.25">
      <c r="A23" s="28" t="s">
        <v>98</v>
      </c>
      <c r="B23" s="10" t="s">
        <v>97</v>
      </c>
      <c r="C23" s="17">
        <v>5875023.1200000001</v>
      </c>
      <c r="D23" s="15">
        <v>12592012.34</v>
      </c>
      <c r="E23" s="24">
        <v>0</v>
      </c>
      <c r="F23" s="24">
        <f t="shared" si="3"/>
        <v>-5875023.1200000001</v>
      </c>
      <c r="G23" s="24">
        <f t="shared" si="4"/>
        <v>0</v>
      </c>
      <c r="H23" s="24">
        <f t="shared" si="5"/>
        <v>-12592012.34</v>
      </c>
      <c r="I23" s="24">
        <f t="shared" si="6"/>
        <v>0</v>
      </c>
      <c r="J23" s="21">
        <v>0</v>
      </c>
      <c r="K23" s="24">
        <f t="shared" si="7"/>
        <v>-5875023.1200000001</v>
      </c>
      <c r="L23" s="24">
        <f t="shared" si="8"/>
        <v>0</v>
      </c>
      <c r="M23" s="24">
        <f t="shared" si="9"/>
        <v>-12592012.34</v>
      </c>
      <c r="N23" s="24">
        <f t="shared" si="10"/>
        <v>0</v>
      </c>
      <c r="O23" s="39">
        <v>0</v>
      </c>
      <c r="P23" s="21">
        <f t="shared" si="11"/>
        <v>-5875023.1200000001</v>
      </c>
      <c r="Q23" s="21">
        <f t="shared" si="12"/>
        <v>0</v>
      </c>
      <c r="R23" s="21">
        <f t="shared" si="13"/>
        <v>-12592012.34</v>
      </c>
      <c r="S23" s="21">
        <f t="shared" si="14"/>
        <v>0</v>
      </c>
    </row>
    <row r="24" spans="1:19" ht="33.75" customHeight="1" x14ac:dyDescent="0.25">
      <c r="A24" s="5" t="s">
        <v>25</v>
      </c>
      <c r="B24" s="6" t="s">
        <v>26</v>
      </c>
      <c r="C24" s="7">
        <f>C25+C26+C27+C28</f>
        <v>517468625.02000004</v>
      </c>
      <c r="D24" s="7">
        <f t="shared" ref="D24:E24" si="18">D25+D26+D27+D28</f>
        <v>664668386.17999995</v>
      </c>
      <c r="E24" s="22">
        <f t="shared" si="18"/>
        <v>232533553.56</v>
      </c>
      <c r="F24" s="22">
        <f t="shared" si="3"/>
        <v>-284935071.46000004</v>
      </c>
      <c r="G24" s="22">
        <f t="shared" si="4"/>
        <v>44.936744435667499</v>
      </c>
      <c r="H24" s="22">
        <f t="shared" si="5"/>
        <v>-432134832.61999995</v>
      </c>
      <c r="I24" s="22">
        <f t="shared" si="6"/>
        <v>34.98489749097638</v>
      </c>
      <c r="J24" s="22">
        <f t="shared" ref="J24" si="19">J25+J26+J27+J28</f>
        <v>221663331.70000002</v>
      </c>
      <c r="K24" s="22">
        <f t="shared" si="7"/>
        <v>-295805293.32000005</v>
      </c>
      <c r="L24" s="22">
        <f t="shared" si="8"/>
        <v>42.836091114013492</v>
      </c>
      <c r="M24" s="22">
        <f t="shared" si="9"/>
        <v>-443005054.4799999</v>
      </c>
      <c r="N24" s="22">
        <f t="shared" si="10"/>
        <v>33.349462124105152</v>
      </c>
      <c r="O24" s="22">
        <f t="shared" ref="O24" si="20">O25+O26+O27+O28</f>
        <v>190085535.71000001</v>
      </c>
      <c r="P24" s="19">
        <f t="shared" si="11"/>
        <v>-327383089.31000006</v>
      </c>
      <c r="Q24" s="19">
        <f t="shared" si="12"/>
        <v>36.733731576992376</v>
      </c>
      <c r="R24" s="19">
        <f t="shared" si="13"/>
        <v>-474582850.46999991</v>
      </c>
      <c r="S24" s="19">
        <f t="shared" si="14"/>
        <v>28.598552249861726</v>
      </c>
    </row>
    <row r="25" spans="1:19" ht="15.75" x14ac:dyDescent="0.25">
      <c r="A25" s="8" t="s">
        <v>27</v>
      </c>
      <c r="B25" s="9" t="s">
        <v>28</v>
      </c>
      <c r="C25" s="17">
        <v>0</v>
      </c>
      <c r="D25" s="15">
        <v>6112732.8700000001</v>
      </c>
      <c r="E25" s="25">
        <v>6112732.8700000001</v>
      </c>
      <c r="F25" s="24">
        <f t="shared" si="3"/>
        <v>6112732.8700000001</v>
      </c>
      <c r="G25" s="24"/>
      <c r="H25" s="24">
        <f t="shared" si="5"/>
        <v>0</v>
      </c>
      <c r="I25" s="24">
        <f t="shared" si="6"/>
        <v>100</v>
      </c>
      <c r="J25" s="20">
        <v>1697011.49</v>
      </c>
      <c r="K25" s="24">
        <f t="shared" si="7"/>
        <v>1697011.49</v>
      </c>
      <c r="L25" s="24"/>
      <c r="M25" s="24">
        <f t="shared" si="9"/>
        <v>-4415721.38</v>
      </c>
      <c r="N25" s="24">
        <f t="shared" si="10"/>
        <v>27.761911506530467</v>
      </c>
      <c r="O25" s="20">
        <v>1697011.49</v>
      </c>
      <c r="P25" s="21">
        <f t="shared" si="11"/>
        <v>1697011.49</v>
      </c>
      <c r="Q25" s="21"/>
      <c r="R25" s="21">
        <f t="shared" si="13"/>
        <v>-4415721.38</v>
      </c>
      <c r="S25" s="21">
        <f t="shared" si="14"/>
        <v>27.761911506530467</v>
      </c>
    </row>
    <row r="26" spans="1:19" ht="15.75" x14ac:dyDescent="0.25">
      <c r="A26" s="8" t="s">
        <v>29</v>
      </c>
      <c r="B26" s="9" t="s">
        <v>30</v>
      </c>
      <c r="C26" s="17">
        <v>1600115.31</v>
      </c>
      <c r="D26" s="15">
        <v>6035000</v>
      </c>
      <c r="E26" s="25">
        <v>2600000</v>
      </c>
      <c r="F26" s="24">
        <f t="shared" si="3"/>
        <v>999884.69</v>
      </c>
      <c r="G26" s="24">
        <f>E26/C26*100</f>
        <v>162.48828967207371</v>
      </c>
      <c r="H26" s="24">
        <f t="shared" si="5"/>
        <v>-3435000</v>
      </c>
      <c r="I26" s="24">
        <f t="shared" si="6"/>
        <v>43.082021541010775</v>
      </c>
      <c r="J26" s="20">
        <v>0</v>
      </c>
      <c r="K26" s="24">
        <f t="shared" si="7"/>
        <v>-1600115.31</v>
      </c>
      <c r="L26" s="24">
        <f t="shared" si="8"/>
        <v>0</v>
      </c>
      <c r="M26" s="24">
        <f t="shared" si="9"/>
        <v>-6035000</v>
      </c>
      <c r="N26" s="24">
        <f t="shared" si="10"/>
        <v>0</v>
      </c>
      <c r="O26" s="20">
        <v>0</v>
      </c>
      <c r="P26" s="21">
        <f t="shared" si="11"/>
        <v>-1600115.31</v>
      </c>
      <c r="Q26" s="21">
        <f t="shared" si="12"/>
        <v>0</v>
      </c>
      <c r="R26" s="21">
        <f t="shared" si="13"/>
        <v>-6035000</v>
      </c>
      <c r="S26" s="21">
        <f t="shared" si="14"/>
        <v>0</v>
      </c>
    </row>
    <row r="27" spans="1:19" ht="31.5" x14ac:dyDescent="0.25">
      <c r="A27" s="8" t="s">
        <v>31</v>
      </c>
      <c r="B27" s="9" t="s">
        <v>32</v>
      </c>
      <c r="C27" s="17">
        <v>504113737.73000002</v>
      </c>
      <c r="D27" s="15">
        <v>636177673.90999997</v>
      </c>
      <c r="E27" s="25">
        <v>205519160.34999999</v>
      </c>
      <c r="F27" s="24">
        <f t="shared" si="3"/>
        <v>-298594577.38</v>
      </c>
      <c r="G27" s="24">
        <f t="shared" si="4"/>
        <v>40.76841096920765</v>
      </c>
      <c r="H27" s="24">
        <f t="shared" si="5"/>
        <v>-430658513.55999994</v>
      </c>
      <c r="I27" s="24">
        <f t="shared" si="6"/>
        <v>32.305308529119301</v>
      </c>
      <c r="J27" s="20">
        <v>205695896.58000001</v>
      </c>
      <c r="K27" s="24">
        <f t="shared" si="7"/>
        <v>-298417841.14999998</v>
      </c>
      <c r="L27" s="24">
        <f t="shared" si="8"/>
        <v>40.803469769786233</v>
      </c>
      <c r="M27" s="24">
        <f t="shared" si="9"/>
        <v>-430481777.32999992</v>
      </c>
      <c r="N27" s="24">
        <f t="shared" si="10"/>
        <v>32.333089483599167</v>
      </c>
      <c r="O27" s="20">
        <v>175310192.74000001</v>
      </c>
      <c r="P27" s="21">
        <f t="shared" si="11"/>
        <v>-328803544.99000001</v>
      </c>
      <c r="Q27" s="21">
        <f t="shared" si="12"/>
        <v>34.775920515360959</v>
      </c>
      <c r="R27" s="21">
        <f t="shared" si="13"/>
        <v>-460867481.16999996</v>
      </c>
      <c r="S27" s="21">
        <f t="shared" si="14"/>
        <v>27.556797405751325</v>
      </c>
    </row>
    <row r="28" spans="1:19" ht="34.5" customHeight="1" x14ac:dyDescent="0.25">
      <c r="A28" s="8" t="s">
        <v>33</v>
      </c>
      <c r="B28" s="9" t="s">
        <v>34</v>
      </c>
      <c r="C28" s="17">
        <v>11754771.98</v>
      </c>
      <c r="D28" s="15">
        <v>16342979.4</v>
      </c>
      <c r="E28" s="25">
        <v>18301660.34</v>
      </c>
      <c r="F28" s="24">
        <f t="shared" si="3"/>
        <v>6546888.3599999994</v>
      </c>
      <c r="G28" s="24">
        <f t="shared" si="4"/>
        <v>155.69557938800614</v>
      </c>
      <c r="H28" s="24">
        <f t="shared" si="5"/>
        <v>1958680.9399999995</v>
      </c>
      <c r="I28" s="24">
        <f t="shared" si="6"/>
        <v>111.98484616580988</v>
      </c>
      <c r="J28" s="20">
        <v>14270423.630000001</v>
      </c>
      <c r="K28" s="24">
        <f t="shared" si="7"/>
        <v>2515651.6500000004</v>
      </c>
      <c r="L28" s="24">
        <f t="shared" si="8"/>
        <v>121.40110973041607</v>
      </c>
      <c r="M28" s="24">
        <f t="shared" si="9"/>
        <v>-2072555.7699999996</v>
      </c>
      <c r="N28" s="24">
        <f t="shared" si="10"/>
        <v>87.318372499447676</v>
      </c>
      <c r="O28" s="20">
        <v>13078331.48</v>
      </c>
      <c r="P28" s="21">
        <f t="shared" si="11"/>
        <v>1323559.5</v>
      </c>
      <c r="Q28" s="21">
        <f t="shared" si="12"/>
        <v>111.25976328806676</v>
      </c>
      <c r="R28" s="21">
        <f t="shared" si="13"/>
        <v>-3264647.92</v>
      </c>
      <c r="S28" s="21">
        <f t="shared" si="14"/>
        <v>80.024156917189785</v>
      </c>
    </row>
    <row r="29" spans="1:19" ht="47.25" customHeight="1" x14ac:dyDescent="0.25">
      <c r="A29" s="5" t="s">
        <v>35</v>
      </c>
      <c r="B29" s="6" t="s">
        <v>36</v>
      </c>
      <c r="C29" s="7">
        <f>C30+C31+C32+C33+C34</f>
        <v>719023325.32999992</v>
      </c>
      <c r="D29" s="7">
        <f>D30+D31+D32+D34+D33</f>
        <v>1047912772.53</v>
      </c>
      <c r="E29" s="22">
        <f>E30+E31+E32+E34+E33</f>
        <v>516626575.60000002</v>
      </c>
      <c r="F29" s="22">
        <f t="shared" si="3"/>
        <v>-202396749.7299999</v>
      </c>
      <c r="G29" s="22">
        <f t="shared" si="4"/>
        <v>71.851156617609206</v>
      </c>
      <c r="H29" s="22">
        <f t="shared" si="5"/>
        <v>-531286196.92999995</v>
      </c>
      <c r="I29" s="22">
        <f t="shared" si="6"/>
        <v>49.300532367087825</v>
      </c>
      <c r="J29" s="22">
        <f>J30+J31+J32+J34+J33</f>
        <v>346716261.84000003</v>
      </c>
      <c r="K29" s="22">
        <f t="shared" si="7"/>
        <v>-372307063.48999989</v>
      </c>
      <c r="L29" s="22">
        <f t="shared" si="8"/>
        <v>48.220447046119489</v>
      </c>
      <c r="M29" s="22">
        <f t="shared" si="9"/>
        <v>-701196510.68999994</v>
      </c>
      <c r="N29" s="22">
        <f t="shared" si="10"/>
        <v>33.086366626004086</v>
      </c>
      <c r="O29" s="22">
        <f>O30+O31+O32+O34+O33</f>
        <v>348707048.38999999</v>
      </c>
      <c r="P29" s="19">
        <f t="shared" si="11"/>
        <v>-370316276.93999994</v>
      </c>
      <c r="Q29" s="19">
        <f t="shared" si="12"/>
        <v>48.497320755200654</v>
      </c>
      <c r="R29" s="19">
        <f t="shared" si="13"/>
        <v>-699205724.13999999</v>
      </c>
      <c r="S29" s="19">
        <f t="shared" si="14"/>
        <v>33.276342986841215</v>
      </c>
    </row>
    <row r="30" spans="1:19" ht="15.75" x14ac:dyDescent="0.25">
      <c r="A30" s="8" t="s">
        <v>37</v>
      </c>
      <c r="B30" s="9" t="s">
        <v>38</v>
      </c>
      <c r="C30" s="17">
        <v>216107918.06</v>
      </c>
      <c r="D30" s="27">
        <v>336154137.19999999</v>
      </c>
      <c r="E30" s="25">
        <v>9982327.9800000004</v>
      </c>
      <c r="F30" s="24">
        <f t="shared" si="3"/>
        <v>-206125590.08000001</v>
      </c>
      <c r="G30" s="24">
        <f t="shared" si="4"/>
        <v>4.6191403210078192</v>
      </c>
      <c r="H30" s="24">
        <f t="shared" si="5"/>
        <v>-326171809.21999997</v>
      </c>
      <c r="I30" s="24">
        <f t="shared" si="6"/>
        <v>2.9695686815423197</v>
      </c>
      <c r="J30" s="20">
        <v>860000</v>
      </c>
      <c r="K30" s="24">
        <f t="shared" si="7"/>
        <v>-215247918.06</v>
      </c>
      <c r="L30" s="24">
        <f t="shared" si="8"/>
        <v>0.39794932444873693</v>
      </c>
      <c r="M30" s="24">
        <f t="shared" si="9"/>
        <v>-335294137.19999999</v>
      </c>
      <c r="N30" s="24">
        <f t="shared" si="10"/>
        <v>0.25583501876947895</v>
      </c>
      <c r="O30" s="20">
        <v>860000</v>
      </c>
      <c r="P30" s="21">
        <f t="shared" si="11"/>
        <v>-215247918.06</v>
      </c>
      <c r="Q30" s="21">
        <f t="shared" si="12"/>
        <v>0.39794932444873693</v>
      </c>
      <c r="R30" s="21">
        <f t="shared" si="13"/>
        <v>-335294137.19999999</v>
      </c>
      <c r="S30" s="21">
        <f t="shared" si="14"/>
        <v>0.25583501876947895</v>
      </c>
    </row>
    <row r="31" spans="1:19" ht="15.75" x14ac:dyDescent="0.25">
      <c r="A31" s="8" t="s">
        <v>39</v>
      </c>
      <c r="B31" s="9" t="s">
        <v>40</v>
      </c>
      <c r="C31" s="17">
        <v>13053170.93</v>
      </c>
      <c r="D31" s="15">
        <v>27389652.559999999</v>
      </c>
      <c r="E31" s="25">
        <v>146676673.22999999</v>
      </c>
      <c r="F31" s="24">
        <f t="shared" si="3"/>
        <v>133623502.29999998</v>
      </c>
      <c r="G31" s="24">
        <f t="shared" si="4"/>
        <v>1123.6861450492015</v>
      </c>
      <c r="H31" s="24">
        <f t="shared" si="5"/>
        <v>119287020.66999999</v>
      </c>
      <c r="I31" s="24">
        <f t="shared" si="6"/>
        <v>535.51856091890488</v>
      </c>
      <c r="J31" s="20">
        <v>4900166.8</v>
      </c>
      <c r="K31" s="24">
        <f t="shared" si="7"/>
        <v>-8153004.1299999999</v>
      </c>
      <c r="L31" s="24">
        <f t="shared" si="8"/>
        <v>37.540049282109564</v>
      </c>
      <c r="M31" s="24">
        <f t="shared" si="9"/>
        <v>-22489485.759999998</v>
      </c>
      <c r="N31" s="24">
        <f t="shared" si="10"/>
        <v>17.890576703248257</v>
      </c>
      <c r="O31" s="20">
        <v>5005071.62</v>
      </c>
      <c r="P31" s="21">
        <f t="shared" si="11"/>
        <v>-8048099.3099999996</v>
      </c>
      <c r="Q31" s="21">
        <f t="shared" si="12"/>
        <v>38.343722355591645</v>
      </c>
      <c r="R31" s="21">
        <f t="shared" si="13"/>
        <v>-22384580.939999998</v>
      </c>
      <c r="S31" s="21">
        <f t="shared" si="14"/>
        <v>18.273585650770301</v>
      </c>
    </row>
    <row r="32" spans="1:19" ht="15.75" x14ac:dyDescent="0.25">
      <c r="A32" s="8" t="s">
        <v>41</v>
      </c>
      <c r="B32" s="9" t="s">
        <v>42</v>
      </c>
      <c r="C32" s="17">
        <v>177558163.12</v>
      </c>
      <c r="D32" s="15">
        <v>369796322.61000001</v>
      </c>
      <c r="E32" s="25">
        <v>101012876.43000001</v>
      </c>
      <c r="F32" s="24">
        <f t="shared" si="3"/>
        <v>-76545286.689999998</v>
      </c>
      <c r="G32" s="24">
        <f t="shared" si="4"/>
        <v>56.890021080997542</v>
      </c>
      <c r="H32" s="24">
        <f t="shared" si="5"/>
        <v>-268783446.18000001</v>
      </c>
      <c r="I32" s="24">
        <f t="shared" si="6"/>
        <v>27.315814207414839</v>
      </c>
      <c r="J32" s="20">
        <v>122828362.48</v>
      </c>
      <c r="K32" s="24">
        <f t="shared" si="7"/>
        <v>-54729800.640000001</v>
      </c>
      <c r="L32" s="24">
        <f t="shared" si="8"/>
        <v>69.176409758749486</v>
      </c>
      <c r="M32" s="24">
        <f t="shared" si="9"/>
        <v>-246967960.13</v>
      </c>
      <c r="N32" s="24">
        <f t="shared" si="10"/>
        <v>33.215138975175549</v>
      </c>
      <c r="O32" s="20">
        <v>118987492.48</v>
      </c>
      <c r="P32" s="21">
        <f t="shared" si="11"/>
        <v>-58570670.640000001</v>
      </c>
      <c r="Q32" s="21">
        <f t="shared" si="12"/>
        <v>67.013248160031992</v>
      </c>
      <c r="R32" s="21">
        <f t="shared" si="13"/>
        <v>-250808830.13</v>
      </c>
      <c r="S32" s="21">
        <f t="shared" si="14"/>
        <v>32.176494249643561</v>
      </c>
    </row>
    <row r="33" spans="1:19" s="11" customFormat="1" ht="48.75" customHeight="1" x14ac:dyDescent="0.25">
      <c r="A33" s="28" t="s">
        <v>95</v>
      </c>
      <c r="B33" s="10" t="s">
        <v>96</v>
      </c>
      <c r="C33" s="17">
        <v>18335178.699999999</v>
      </c>
      <c r="D33" s="15">
        <v>5300000</v>
      </c>
      <c r="E33" s="24">
        <v>0</v>
      </c>
      <c r="F33" s="24">
        <f t="shared" ref="F33" si="21">E33-C33</f>
        <v>-18335178.699999999</v>
      </c>
      <c r="G33" s="24">
        <f t="shared" ref="G33" si="22">E33/C33*100</f>
        <v>0</v>
      </c>
      <c r="H33" s="24">
        <f t="shared" ref="H33" si="23">E33-D33</f>
        <v>-5300000</v>
      </c>
      <c r="I33" s="24">
        <f t="shared" ref="I33" si="24">E33/D33*100</f>
        <v>0</v>
      </c>
      <c r="J33" s="21">
        <v>0</v>
      </c>
      <c r="K33" s="24">
        <f t="shared" ref="K33" si="25">J33-C33</f>
        <v>-18335178.699999999</v>
      </c>
      <c r="L33" s="24">
        <f t="shared" ref="L33" si="26">J33/C33*100</f>
        <v>0</v>
      </c>
      <c r="M33" s="24">
        <f t="shared" ref="M33" si="27">J33-D33</f>
        <v>-5300000</v>
      </c>
      <c r="N33" s="24">
        <f t="shared" ref="N33" si="28">J33/D33*100</f>
        <v>0</v>
      </c>
      <c r="O33" s="39">
        <v>0</v>
      </c>
      <c r="P33" s="21">
        <f t="shared" ref="P33" si="29">O33-C33</f>
        <v>-18335178.699999999</v>
      </c>
      <c r="Q33" s="21">
        <f t="shared" ref="Q33" si="30">O33/C33*100</f>
        <v>0</v>
      </c>
      <c r="R33" s="21">
        <f t="shared" ref="R33" si="31">O33-D33</f>
        <v>-5300000</v>
      </c>
      <c r="S33" s="21">
        <f t="shared" si="14"/>
        <v>0</v>
      </c>
    </row>
    <row r="34" spans="1:19" ht="47.25" x14ac:dyDescent="0.25">
      <c r="A34" s="8" t="s">
        <v>43</v>
      </c>
      <c r="B34" s="9" t="s">
        <v>44</v>
      </c>
      <c r="C34" s="17">
        <v>293968894.51999998</v>
      </c>
      <c r="D34" s="15">
        <v>309272660.16000003</v>
      </c>
      <c r="E34" s="25">
        <v>258954697.96000001</v>
      </c>
      <c r="F34" s="24">
        <f t="shared" si="3"/>
        <v>-35014196.559999973</v>
      </c>
      <c r="G34" s="24">
        <f t="shared" si="4"/>
        <v>88.089149153970169</v>
      </c>
      <c r="H34" s="24">
        <f t="shared" si="5"/>
        <v>-50317962.200000018</v>
      </c>
      <c r="I34" s="24">
        <f t="shared" si="6"/>
        <v>83.730226210759014</v>
      </c>
      <c r="J34" s="20">
        <v>218127732.56</v>
      </c>
      <c r="K34" s="24">
        <f t="shared" si="7"/>
        <v>-75841161.959999979</v>
      </c>
      <c r="L34" s="24">
        <f t="shared" si="8"/>
        <v>74.200956844826933</v>
      </c>
      <c r="M34" s="24">
        <f t="shared" si="9"/>
        <v>-91144927.600000024</v>
      </c>
      <c r="N34" s="24">
        <f t="shared" si="10"/>
        <v>70.529264516027112</v>
      </c>
      <c r="O34" s="20">
        <v>223854484.28999999</v>
      </c>
      <c r="P34" s="21">
        <f t="shared" si="11"/>
        <v>-70114410.229999989</v>
      </c>
      <c r="Q34" s="21">
        <f t="shared" si="12"/>
        <v>76.149037691731095</v>
      </c>
      <c r="R34" s="21">
        <f t="shared" si="13"/>
        <v>-85418175.870000035</v>
      </c>
      <c r="S34" s="21">
        <f t="shared" si="14"/>
        <v>72.380948310849874</v>
      </c>
    </row>
    <row r="35" spans="1:19" s="34" customFormat="1" ht="31.5" x14ac:dyDescent="0.25">
      <c r="A35" s="47" t="s">
        <v>110</v>
      </c>
      <c r="B35" s="32" t="s">
        <v>111</v>
      </c>
      <c r="C35" s="16">
        <f>C36</f>
        <v>0</v>
      </c>
      <c r="D35" s="16">
        <f t="shared" ref="D35:O35" si="32">D36</f>
        <v>0</v>
      </c>
      <c r="E35" s="16">
        <f t="shared" si="32"/>
        <v>7524000</v>
      </c>
      <c r="F35" s="22">
        <f t="shared" si="3"/>
        <v>7524000</v>
      </c>
      <c r="G35" s="22"/>
      <c r="H35" s="22">
        <f t="shared" si="5"/>
        <v>7524000</v>
      </c>
      <c r="I35" s="22"/>
      <c r="J35" s="37">
        <f t="shared" si="32"/>
        <v>7524000</v>
      </c>
      <c r="K35" s="22">
        <f t="shared" si="7"/>
        <v>7524000</v>
      </c>
      <c r="L35" s="37"/>
      <c r="M35" s="22">
        <f t="shared" si="9"/>
        <v>7524000</v>
      </c>
      <c r="N35" s="22"/>
      <c r="O35" s="37">
        <f t="shared" si="32"/>
        <v>7524000</v>
      </c>
      <c r="P35" s="19">
        <f t="shared" si="11"/>
        <v>7524000</v>
      </c>
      <c r="Q35" s="37"/>
      <c r="R35" s="19">
        <f t="shared" si="13"/>
        <v>7524000</v>
      </c>
      <c r="S35" s="37"/>
    </row>
    <row r="36" spans="1:19" s="23" customFormat="1" ht="31.5" x14ac:dyDescent="0.25">
      <c r="A36" s="46" t="s">
        <v>109</v>
      </c>
      <c r="B36" s="10" t="s">
        <v>112</v>
      </c>
      <c r="C36" s="17">
        <v>0</v>
      </c>
      <c r="D36" s="15">
        <v>0</v>
      </c>
      <c r="E36" s="25">
        <v>7524000</v>
      </c>
      <c r="F36" s="24">
        <f t="shared" si="3"/>
        <v>7524000</v>
      </c>
      <c r="G36" s="24"/>
      <c r="H36" s="24">
        <f t="shared" si="5"/>
        <v>7524000</v>
      </c>
      <c r="I36" s="24"/>
      <c r="J36" s="20">
        <v>7524000</v>
      </c>
      <c r="K36" s="24">
        <f t="shared" si="7"/>
        <v>7524000</v>
      </c>
      <c r="L36" s="24"/>
      <c r="M36" s="24">
        <f t="shared" si="9"/>
        <v>7524000</v>
      </c>
      <c r="N36" s="24"/>
      <c r="O36" s="40">
        <v>7524000</v>
      </c>
      <c r="P36" s="21">
        <f t="shared" si="11"/>
        <v>7524000</v>
      </c>
      <c r="Q36" s="21"/>
      <c r="R36" s="21">
        <f t="shared" si="13"/>
        <v>7524000</v>
      </c>
      <c r="S36" s="21"/>
    </row>
    <row r="37" spans="1:19" ht="16.5" customHeight="1" x14ac:dyDescent="0.25">
      <c r="A37" s="5" t="s">
        <v>45</v>
      </c>
      <c r="B37" s="6" t="s">
        <v>46</v>
      </c>
      <c r="C37" s="7">
        <f>C38+C39+C40+C41+C42+C43</f>
        <v>2441608712.5200005</v>
      </c>
      <c r="D37" s="7">
        <f t="shared" ref="D37:E37" si="33">D38+D39+D40+D41+D42+D43</f>
        <v>2820293568.5699997</v>
      </c>
      <c r="E37" s="22">
        <f t="shared" si="33"/>
        <v>2852360070.25</v>
      </c>
      <c r="F37" s="22">
        <f t="shared" si="3"/>
        <v>410751357.72999954</v>
      </c>
      <c r="G37" s="22">
        <f t="shared" si="4"/>
        <v>116.82298050558887</v>
      </c>
      <c r="H37" s="22">
        <f t="shared" si="5"/>
        <v>32066501.680000305</v>
      </c>
      <c r="I37" s="22">
        <f t="shared" si="6"/>
        <v>101.13699162517536</v>
      </c>
      <c r="J37" s="22">
        <f t="shared" ref="J37" si="34">J38+J39+J40+J41+J42+J43</f>
        <v>2730069769.1700001</v>
      </c>
      <c r="K37" s="22">
        <f t="shared" si="7"/>
        <v>288461056.64999962</v>
      </c>
      <c r="L37" s="22">
        <f t="shared" si="8"/>
        <v>111.81438512939599</v>
      </c>
      <c r="M37" s="22">
        <f t="shared" si="9"/>
        <v>-90223799.399999619</v>
      </c>
      <c r="N37" s="22">
        <f t="shared" si="10"/>
        <v>96.800907522341845</v>
      </c>
      <c r="O37" s="22">
        <f t="shared" ref="O37" si="35">O38+O39+O40+O41+O42+O43</f>
        <v>2829794358.8699999</v>
      </c>
      <c r="P37" s="19">
        <f t="shared" si="11"/>
        <v>388185646.34999943</v>
      </c>
      <c r="Q37" s="19">
        <f t="shared" si="12"/>
        <v>115.8987656113559</v>
      </c>
      <c r="R37" s="19">
        <f t="shared" si="13"/>
        <v>9500790.3000001907</v>
      </c>
      <c r="S37" s="19">
        <f t="shared" si="14"/>
        <v>100.33687238824636</v>
      </c>
    </row>
    <row r="38" spans="1:19" ht="15.75" x14ac:dyDescent="0.25">
      <c r="A38" s="8" t="s">
        <v>47</v>
      </c>
      <c r="B38" s="9" t="s">
        <v>48</v>
      </c>
      <c r="C38" s="17">
        <v>1126601501.96</v>
      </c>
      <c r="D38" s="15">
        <v>1154405372.3900001</v>
      </c>
      <c r="E38" s="20">
        <v>1219765845.79</v>
      </c>
      <c r="F38" s="24">
        <f t="shared" si="3"/>
        <v>93164343.829999924</v>
      </c>
      <c r="G38" s="24">
        <f t="shared" si="4"/>
        <v>108.26950289591464</v>
      </c>
      <c r="H38" s="24">
        <f t="shared" si="5"/>
        <v>65360473.399999857</v>
      </c>
      <c r="I38" s="24">
        <f t="shared" si="6"/>
        <v>105.66183032089344</v>
      </c>
      <c r="J38" s="20">
        <v>1047549013.59</v>
      </c>
      <c r="K38" s="24">
        <f t="shared" si="7"/>
        <v>-79052488.370000005</v>
      </c>
      <c r="L38" s="24">
        <f t="shared" si="8"/>
        <v>92.983101102522156</v>
      </c>
      <c r="M38" s="24">
        <f t="shared" si="9"/>
        <v>-106856358.80000007</v>
      </c>
      <c r="N38" s="24">
        <f t="shared" si="10"/>
        <v>90.743601740281903</v>
      </c>
      <c r="O38" s="20">
        <v>1090764456.78</v>
      </c>
      <c r="P38" s="21">
        <f t="shared" si="11"/>
        <v>-35837045.180000067</v>
      </c>
      <c r="Q38" s="21">
        <f t="shared" si="12"/>
        <v>96.819013189876571</v>
      </c>
      <c r="R38" s="21">
        <f t="shared" si="13"/>
        <v>-63640915.610000134</v>
      </c>
      <c r="S38" s="21">
        <f t="shared" si="14"/>
        <v>94.487125828404416</v>
      </c>
    </row>
    <row r="39" spans="1:19" ht="15.75" x14ac:dyDescent="0.25">
      <c r="A39" s="8" t="s">
        <v>49</v>
      </c>
      <c r="B39" s="9" t="s">
        <v>50</v>
      </c>
      <c r="C39" s="17">
        <v>1033782172.55</v>
      </c>
      <c r="D39" s="15">
        <v>1350586228.8</v>
      </c>
      <c r="E39" s="20">
        <v>1302113889.29</v>
      </c>
      <c r="F39" s="24">
        <f t="shared" si="3"/>
        <v>268331716.74000001</v>
      </c>
      <c r="G39" s="24">
        <f t="shared" si="4"/>
        <v>125.95631109386557</v>
      </c>
      <c r="H39" s="24">
        <f t="shared" si="5"/>
        <v>-48472339.50999999</v>
      </c>
      <c r="I39" s="24">
        <f t="shared" si="6"/>
        <v>96.411014826275263</v>
      </c>
      <c r="J39" s="20">
        <v>1346715417</v>
      </c>
      <c r="K39" s="24">
        <f t="shared" si="7"/>
        <v>312933244.45000005</v>
      </c>
      <c r="L39" s="24">
        <f t="shared" si="8"/>
        <v>130.27071396270037</v>
      </c>
      <c r="M39" s="24">
        <f t="shared" si="9"/>
        <v>-3870811.7999999523</v>
      </c>
      <c r="N39" s="24">
        <f t="shared" si="10"/>
        <v>99.713397655221229</v>
      </c>
      <c r="O39" s="20">
        <v>1398312996.51</v>
      </c>
      <c r="P39" s="21">
        <f t="shared" si="11"/>
        <v>364530823.96000004</v>
      </c>
      <c r="Q39" s="21">
        <f t="shared" si="12"/>
        <v>135.26186015191408</v>
      </c>
      <c r="R39" s="21">
        <f t="shared" si="13"/>
        <v>47726767.710000038</v>
      </c>
      <c r="S39" s="21">
        <f t="shared" si="14"/>
        <v>103.53378160477806</v>
      </c>
    </row>
    <row r="40" spans="1:19" ht="21" customHeight="1" x14ac:dyDescent="0.25">
      <c r="A40" s="8" t="s">
        <v>51</v>
      </c>
      <c r="B40" s="9" t="s">
        <v>52</v>
      </c>
      <c r="C40" s="17">
        <v>217082980.08000001</v>
      </c>
      <c r="D40" s="15">
        <v>242436843.37</v>
      </c>
      <c r="E40" s="20">
        <v>246513098.97</v>
      </c>
      <c r="F40" s="24">
        <f t="shared" si="3"/>
        <v>29430118.889999986</v>
      </c>
      <c r="G40" s="24">
        <f t="shared" si="4"/>
        <v>113.55708258618631</v>
      </c>
      <c r="H40" s="24">
        <f t="shared" si="5"/>
        <v>4076255.599999994</v>
      </c>
      <c r="I40" s="24">
        <f t="shared" si="6"/>
        <v>101.68136803933672</v>
      </c>
      <c r="J40" s="20">
        <v>252001877.44</v>
      </c>
      <c r="K40" s="24">
        <f t="shared" si="7"/>
        <v>34918897.359999985</v>
      </c>
      <c r="L40" s="24">
        <f t="shared" si="8"/>
        <v>116.0855067251848</v>
      </c>
      <c r="M40" s="24">
        <f t="shared" si="9"/>
        <v>9565034.0699999928</v>
      </c>
      <c r="N40" s="24">
        <f t="shared" si="10"/>
        <v>103.94537147780056</v>
      </c>
      <c r="O40" s="20">
        <v>255294793.62</v>
      </c>
      <c r="P40" s="21">
        <f t="shared" si="11"/>
        <v>38211813.539999992</v>
      </c>
      <c r="Q40" s="21">
        <f t="shared" si="12"/>
        <v>117.6023995644053</v>
      </c>
      <c r="R40" s="21">
        <f t="shared" si="13"/>
        <v>12857950.25</v>
      </c>
      <c r="S40" s="21">
        <f t="shared" si="14"/>
        <v>105.30362880132726</v>
      </c>
    </row>
    <row r="41" spans="1:19" ht="47.25" x14ac:dyDescent="0.25">
      <c r="A41" s="8" t="s">
        <v>53</v>
      </c>
      <c r="B41" s="9" t="s">
        <v>54</v>
      </c>
      <c r="C41" s="17">
        <v>1121419.8</v>
      </c>
      <c r="D41" s="15">
        <v>1053500</v>
      </c>
      <c r="E41" s="20">
        <v>1189400</v>
      </c>
      <c r="F41" s="24">
        <f t="shared" si="3"/>
        <v>67980.199999999953</v>
      </c>
      <c r="G41" s="24">
        <f t="shared" si="4"/>
        <v>106.06197607711225</v>
      </c>
      <c r="H41" s="24">
        <f t="shared" si="5"/>
        <v>135900</v>
      </c>
      <c r="I41" s="24">
        <f t="shared" si="6"/>
        <v>112.8998576174656</v>
      </c>
      <c r="J41" s="20">
        <v>422400</v>
      </c>
      <c r="K41" s="24">
        <f t="shared" si="7"/>
        <v>-699019.8</v>
      </c>
      <c r="L41" s="24">
        <f t="shared" si="8"/>
        <v>37.666536652910885</v>
      </c>
      <c r="M41" s="24">
        <f t="shared" si="9"/>
        <v>-631100</v>
      </c>
      <c r="N41" s="24">
        <f t="shared" si="10"/>
        <v>40.094921689606075</v>
      </c>
      <c r="O41" s="20">
        <v>440480</v>
      </c>
      <c r="P41" s="21">
        <f t="shared" si="11"/>
        <v>-680939.8</v>
      </c>
      <c r="Q41" s="21">
        <f t="shared" si="12"/>
        <v>39.27877856267564</v>
      </c>
      <c r="R41" s="21">
        <f t="shared" si="13"/>
        <v>-613020</v>
      </c>
      <c r="S41" s="21">
        <f t="shared" si="14"/>
        <v>41.811105837683911</v>
      </c>
    </row>
    <row r="42" spans="1:19" ht="16.5" customHeight="1" x14ac:dyDescent="0.25">
      <c r="A42" s="8" t="s">
        <v>55</v>
      </c>
      <c r="B42" s="9" t="s">
        <v>56</v>
      </c>
      <c r="C42" s="17">
        <v>13462132.630000001</v>
      </c>
      <c r="D42" s="15">
        <v>14259826.35</v>
      </c>
      <c r="E42" s="20">
        <v>8686801.1500000004</v>
      </c>
      <c r="F42" s="24">
        <f t="shared" si="3"/>
        <v>-4775331.4800000004</v>
      </c>
      <c r="G42" s="24">
        <f t="shared" si="4"/>
        <v>64.527674691316719</v>
      </c>
      <c r="H42" s="24">
        <f t="shared" si="5"/>
        <v>-5573025.1999999993</v>
      </c>
      <c r="I42" s="24">
        <f t="shared" si="6"/>
        <v>60.918000940453254</v>
      </c>
      <c r="J42" s="20">
        <v>8839369.4499999993</v>
      </c>
      <c r="K42" s="24">
        <f t="shared" si="7"/>
        <v>-4622763.1800000016</v>
      </c>
      <c r="L42" s="24">
        <f t="shared" si="8"/>
        <v>65.660989183108342</v>
      </c>
      <c r="M42" s="24">
        <f t="shared" si="9"/>
        <v>-5420456.9000000004</v>
      </c>
      <c r="N42" s="24">
        <f t="shared" si="10"/>
        <v>61.987917896349408</v>
      </c>
      <c r="O42" s="20">
        <v>9055178.1500000004</v>
      </c>
      <c r="P42" s="21">
        <f t="shared" si="11"/>
        <v>-4406954.4800000004</v>
      </c>
      <c r="Q42" s="21">
        <f t="shared" si="12"/>
        <v>67.26406876887232</v>
      </c>
      <c r="R42" s="21">
        <f t="shared" si="13"/>
        <v>-5204648.1999999993</v>
      </c>
      <c r="S42" s="21">
        <f t="shared" si="14"/>
        <v>63.501321318684923</v>
      </c>
    </row>
    <row r="43" spans="1:19" ht="32.25" customHeight="1" x14ac:dyDescent="0.25">
      <c r="A43" s="8" t="s">
        <v>57</v>
      </c>
      <c r="B43" s="9" t="s">
        <v>58</v>
      </c>
      <c r="C43" s="17">
        <v>49558505.5</v>
      </c>
      <c r="D43" s="15">
        <v>57551797.659999996</v>
      </c>
      <c r="E43" s="20">
        <v>74091035.049999997</v>
      </c>
      <c r="F43" s="24">
        <f t="shared" si="3"/>
        <v>24532529.549999997</v>
      </c>
      <c r="G43" s="24">
        <f t="shared" si="4"/>
        <v>149.50215770731828</v>
      </c>
      <c r="H43" s="24">
        <f t="shared" si="5"/>
        <v>16539237.390000001</v>
      </c>
      <c r="I43" s="24">
        <f t="shared" si="6"/>
        <v>128.73800309020618</v>
      </c>
      <c r="J43" s="20">
        <v>74541691.689999998</v>
      </c>
      <c r="K43" s="24">
        <f t="shared" si="7"/>
        <v>24983186.189999998</v>
      </c>
      <c r="L43" s="24">
        <f t="shared" si="8"/>
        <v>150.41150038311787</v>
      </c>
      <c r="M43" s="24">
        <f t="shared" si="9"/>
        <v>16989894.030000001</v>
      </c>
      <c r="N43" s="24">
        <f t="shared" si="10"/>
        <v>129.52104837866503</v>
      </c>
      <c r="O43" s="20">
        <v>75926453.810000002</v>
      </c>
      <c r="P43" s="21">
        <f t="shared" si="11"/>
        <v>26367948.310000002</v>
      </c>
      <c r="Q43" s="21">
        <f t="shared" si="12"/>
        <v>153.20569707252372</v>
      </c>
      <c r="R43" s="21">
        <f t="shared" si="13"/>
        <v>18374656.150000006</v>
      </c>
      <c r="S43" s="21">
        <f t="shared" si="14"/>
        <v>131.92716282913065</v>
      </c>
    </row>
    <row r="44" spans="1:19" ht="32.25" customHeight="1" x14ac:dyDescent="0.25">
      <c r="A44" s="5" t="s">
        <v>59</v>
      </c>
      <c r="B44" s="6" t="s">
        <v>60</v>
      </c>
      <c r="C44" s="7">
        <f>C45+C46</f>
        <v>160859737.30000001</v>
      </c>
      <c r="D44" s="7">
        <f t="shared" ref="D44:E44" si="36">D45+D46</f>
        <v>196945708.94</v>
      </c>
      <c r="E44" s="22">
        <f t="shared" si="36"/>
        <v>226300868.21000001</v>
      </c>
      <c r="F44" s="22">
        <f t="shared" si="3"/>
        <v>65441130.909999996</v>
      </c>
      <c r="G44" s="22">
        <f t="shared" si="4"/>
        <v>140.68210728701717</v>
      </c>
      <c r="H44" s="22">
        <f t="shared" si="5"/>
        <v>29355159.270000011</v>
      </c>
      <c r="I44" s="22">
        <f t="shared" si="6"/>
        <v>114.90520378839182</v>
      </c>
      <c r="J44" s="22">
        <f t="shared" ref="J44" si="37">J45+J46</f>
        <v>288082831.80000001</v>
      </c>
      <c r="K44" s="22">
        <f t="shared" si="7"/>
        <v>127223094.5</v>
      </c>
      <c r="L44" s="22">
        <f t="shared" si="8"/>
        <v>179.08945808032223</v>
      </c>
      <c r="M44" s="22">
        <f t="shared" si="9"/>
        <v>91137122.860000014</v>
      </c>
      <c r="N44" s="22">
        <f t="shared" si="10"/>
        <v>146.2752518704356</v>
      </c>
      <c r="O44" s="22">
        <f t="shared" ref="O44" si="38">O45+O46</f>
        <v>134337681.75</v>
      </c>
      <c r="P44" s="19">
        <f t="shared" si="11"/>
        <v>-26522055.550000012</v>
      </c>
      <c r="Q44" s="19">
        <f t="shared" si="12"/>
        <v>83.512309546709659</v>
      </c>
      <c r="R44" s="19">
        <f t="shared" si="13"/>
        <v>-62608027.189999998</v>
      </c>
      <c r="S44" s="19">
        <f t="shared" si="14"/>
        <v>68.210514701250133</v>
      </c>
    </row>
    <row r="45" spans="1:19" ht="15.75" x14ac:dyDescent="0.25">
      <c r="A45" s="8" t="s">
        <v>61</v>
      </c>
      <c r="B45" s="9" t="s">
        <v>62</v>
      </c>
      <c r="C45" s="17">
        <v>153866091.43000001</v>
      </c>
      <c r="D45" s="15">
        <v>189735430.97</v>
      </c>
      <c r="E45" s="20">
        <v>217534087.13</v>
      </c>
      <c r="F45" s="24">
        <f t="shared" si="3"/>
        <v>63667995.699999988</v>
      </c>
      <c r="G45" s="24">
        <f t="shared" si="4"/>
        <v>141.37883474408341</v>
      </c>
      <c r="H45" s="24">
        <f t="shared" si="5"/>
        <v>27798656.159999996</v>
      </c>
      <c r="I45" s="24">
        <f t="shared" si="6"/>
        <v>114.65127310059205</v>
      </c>
      <c r="J45" s="20">
        <v>279186111.63</v>
      </c>
      <c r="K45" s="24">
        <f t="shared" si="7"/>
        <v>125320020.19999999</v>
      </c>
      <c r="L45" s="24">
        <f t="shared" si="8"/>
        <v>181.44745800410041</v>
      </c>
      <c r="M45" s="24">
        <f t="shared" si="9"/>
        <v>89450680.659999996</v>
      </c>
      <c r="N45" s="24">
        <f t="shared" si="10"/>
        <v>147.14495347689882</v>
      </c>
      <c r="O45" s="20">
        <v>127304361.37</v>
      </c>
      <c r="P45" s="21">
        <f t="shared" si="11"/>
        <v>-26561730.060000002</v>
      </c>
      <c r="Q45" s="21">
        <f t="shared" si="12"/>
        <v>82.737112632718024</v>
      </c>
      <c r="R45" s="21">
        <f t="shared" si="13"/>
        <v>-62431069.599999994</v>
      </c>
      <c r="S45" s="21">
        <f t="shared" si="14"/>
        <v>67.095724145549141</v>
      </c>
    </row>
    <row r="46" spans="1:19" ht="31.5" x14ac:dyDescent="0.25">
      <c r="A46" s="8" t="s">
        <v>63</v>
      </c>
      <c r="B46" s="9" t="s">
        <v>64</v>
      </c>
      <c r="C46" s="17">
        <v>6993645.8700000001</v>
      </c>
      <c r="D46" s="15">
        <v>7210277.9699999997</v>
      </c>
      <c r="E46" s="20">
        <v>8766781.0800000001</v>
      </c>
      <c r="F46" s="24">
        <f t="shared" si="3"/>
        <v>1773135.21</v>
      </c>
      <c r="G46" s="24">
        <f t="shared" si="4"/>
        <v>125.35351722062529</v>
      </c>
      <c r="H46" s="24">
        <f t="shared" si="5"/>
        <v>1556503.1100000003</v>
      </c>
      <c r="I46" s="24">
        <f t="shared" si="6"/>
        <v>121.58728299347383</v>
      </c>
      <c r="J46" s="20">
        <v>8896720.1699999999</v>
      </c>
      <c r="K46" s="24">
        <f t="shared" si="7"/>
        <v>1903074.2999999998</v>
      </c>
      <c r="L46" s="24">
        <f t="shared" si="8"/>
        <v>127.21147646556487</v>
      </c>
      <c r="M46" s="24">
        <f t="shared" si="9"/>
        <v>1686442.2000000002</v>
      </c>
      <c r="N46" s="24">
        <f t="shared" si="10"/>
        <v>123.38942003369115</v>
      </c>
      <c r="O46" s="20">
        <v>7033320.3799999999</v>
      </c>
      <c r="P46" s="21">
        <f t="shared" si="11"/>
        <v>39674.509999999776</v>
      </c>
      <c r="Q46" s="21">
        <f t="shared" si="12"/>
        <v>100.56729366538544</v>
      </c>
      <c r="R46" s="21">
        <f t="shared" si="13"/>
        <v>-176957.58999999985</v>
      </c>
      <c r="S46" s="21">
        <f t="shared" si="14"/>
        <v>97.545759113084515</v>
      </c>
    </row>
    <row r="47" spans="1:19" ht="20.25" customHeight="1" x14ac:dyDescent="0.25">
      <c r="A47" s="5" t="s">
        <v>65</v>
      </c>
      <c r="B47" s="6" t="s">
        <v>66</v>
      </c>
      <c r="C47" s="7">
        <f>C48</f>
        <v>8958587.3800000008</v>
      </c>
      <c r="D47" s="7">
        <f t="shared" ref="D47:E47" si="39">D48</f>
        <v>3969594.27</v>
      </c>
      <c r="E47" s="22">
        <f t="shared" si="39"/>
        <v>3977114.84</v>
      </c>
      <c r="F47" s="22">
        <f t="shared" si="3"/>
        <v>-4981472.540000001</v>
      </c>
      <c r="G47" s="22">
        <f t="shared" si="4"/>
        <v>44.394441570987944</v>
      </c>
      <c r="H47" s="22">
        <f t="shared" si="5"/>
        <v>7520.5699999998324</v>
      </c>
      <c r="I47" s="22">
        <f t="shared" si="6"/>
        <v>100.18945437464066</v>
      </c>
      <c r="J47" s="22">
        <f t="shared" ref="J47" si="40">J48</f>
        <v>3890531.29</v>
      </c>
      <c r="K47" s="22">
        <f t="shared" si="7"/>
        <v>-5068056.0900000008</v>
      </c>
      <c r="L47" s="22">
        <f t="shared" si="8"/>
        <v>43.427954932778697</v>
      </c>
      <c r="M47" s="22">
        <f t="shared" si="9"/>
        <v>-79062.979999999981</v>
      </c>
      <c r="N47" s="22">
        <f t="shared" si="10"/>
        <v>98.00828561756262</v>
      </c>
      <c r="O47" s="22">
        <f t="shared" ref="O47" si="41">O48</f>
        <v>4046066.54</v>
      </c>
      <c r="P47" s="19">
        <f t="shared" si="11"/>
        <v>-4912520.8400000008</v>
      </c>
      <c r="Q47" s="19">
        <f t="shared" si="12"/>
        <v>45.164113139453463</v>
      </c>
      <c r="R47" s="19">
        <f t="shared" si="13"/>
        <v>76472.270000000019</v>
      </c>
      <c r="S47" s="19">
        <f t="shared" si="14"/>
        <v>101.92645053369648</v>
      </c>
    </row>
    <row r="48" spans="1:19" ht="30.75" customHeight="1" x14ac:dyDescent="0.25">
      <c r="A48" s="8" t="s">
        <v>67</v>
      </c>
      <c r="B48" s="9" t="s">
        <v>68</v>
      </c>
      <c r="C48" s="17">
        <v>8958587.3800000008</v>
      </c>
      <c r="D48" s="15">
        <v>3969594.27</v>
      </c>
      <c r="E48" s="35">
        <v>3977114.84</v>
      </c>
      <c r="F48" s="24">
        <f t="shared" si="3"/>
        <v>-4981472.540000001</v>
      </c>
      <c r="G48" s="24">
        <f t="shared" si="4"/>
        <v>44.394441570987944</v>
      </c>
      <c r="H48" s="24">
        <f t="shared" si="5"/>
        <v>7520.5699999998324</v>
      </c>
      <c r="I48" s="24">
        <f t="shared" si="6"/>
        <v>100.18945437464066</v>
      </c>
      <c r="J48" s="20">
        <v>3890531.29</v>
      </c>
      <c r="K48" s="24">
        <f t="shared" si="7"/>
        <v>-5068056.0900000008</v>
      </c>
      <c r="L48" s="24">
        <f t="shared" si="8"/>
        <v>43.427954932778697</v>
      </c>
      <c r="M48" s="24">
        <f t="shared" si="9"/>
        <v>-79062.979999999981</v>
      </c>
      <c r="N48" s="24">
        <f t="shared" si="10"/>
        <v>98.00828561756262</v>
      </c>
      <c r="O48" s="20">
        <v>4046066.54</v>
      </c>
      <c r="P48" s="21">
        <f t="shared" si="11"/>
        <v>-4912520.8400000008</v>
      </c>
      <c r="Q48" s="21">
        <f t="shared" si="12"/>
        <v>45.164113139453463</v>
      </c>
      <c r="R48" s="21">
        <f t="shared" si="13"/>
        <v>76472.270000000019</v>
      </c>
      <c r="S48" s="21">
        <f t="shared" si="14"/>
        <v>101.92645053369648</v>
      </c>
    </row>
    <row r="49" spans="1:19" ht="16.5" customHeight="1" x14ac:dyDescent="0.25">
      <c r="A49" s="5" t="s">
        <v>69</v>
      </c>
      <c r="B49" s="6" t="s">
        <v>70</v>
      </c>
      <c r="C49" s="7">
        <f>C50+C51+C52+C53</f>
        <v>214055599.54000002</v>
      </c>
      <c r="D49" s="7">
        <f t="shared" ref="D49:E49" si="42">D50+D51+D52+D53</f>
        <v>210680323.66000003</v>
      </c>
      <c r="E49" s="22">
        <f t="shared" si="42"/>
        <v>231614192.95000002</v>
      </c>
      <c r="F49" s="22">
        <f t="shared" si="3"/>
        <v>17558593.409999996</v>
      </c>
      <c r="G49" s="22">
        <f t="shared" si="4"/>
        <v>108.20281900951574</v>
      </c>
      <c r="H49" s="22">
        <f t="shared" si="5"/>
        <v>20933869.289999992</v>
      </c>
      <c r="I49" s="22">
        <f t="shared" si="6"/>
        <v>109.93631912384161</v>
      </c>
      <c r="J49" s="22">
        <f t="shared" ref="J49" si="43">J50+J51+J52+J53</f>
        <v>227625449.92000002</v>
      </c>
      <c r="K49" s="22">
        <f t="shared" si="7"/>
        <v>13569850.379999995</v>
      </c>
      <c r="L49" s="22">
        <f t="shared" si="8"/>
        <v>106.3394045328229</v>
      </c>
      <c r="M49" s="22">
        <f t="shared" si="9"/>
        <v>16945126.25999999</v>
      </c>
      <c r="N49" s="22">
        <f t="shared" si="10"/>
        <v>108.04305118087171</v>
      </c>
      <c r="O49" s="22">
        <f t="shared" ref="O49" si="44">O50+O51+O52+O53</f>
        <v>230251895.38999999</v>
      </c>
      <c r="P49" s="19">
        <f t="shared" si="11"/>
        <v>16196295.849999964</v>
      </c>
      <c r="Q49" s="19">
        <f t="shared" si="12"/>
        <v>107.56639671412726</v>
      </c>
      <c r="R49" s="19">
        <f t="shared" si="13"/>
        <v>19571571.729999959</v>
      </c>
      <c r="S49" s="19">
        <f t="shared" si="14"/>
        <v>109.28970080831324</v>
      </c>
    </row>
    <row r="50" spans="1:19" ht="15.75" x14ac:dyDescent="0.25">
      <c r="A50" s="8" t="s">
        <v>71</v>
      </c>
      <c r="B50" s="9" t="s">
        <v>72</v>
      </c>
      <c r="C50" s="17">
        <v>9440546.3300000001</v>
      </c>
      <c r="D50" s="29">
        <v>12206093.960000001</v>
      </c>
      <c r="E50" s="20">
        <v>13699911.119999999</v>
      </c>
      <c r="F50" s="24">
        <f t="shared" si="3"/>
        <v>4259364.7899999991</v>
      </c>
      <c r="G50" s="24">
        <f t="shared" si="4"/>
        <v>145.11777858093515</v>
      </c>
      <c r="H50" s="24">
        <f t="shared" si="5"/>
        <v>1493817.1599999983</v>
      </c>
      <c r="I50" s="24">
        <f t="shared" si="6"/>
        <v>112.23828986484385</v>
      </c>
      <c r="J50" s="20">
        <v>12905195.18</v>
      </c>
      <c r="K50" s="24">
        <f t="shared" si="7"/>
        <v>3464648.8499999996</v>
      </c>
      <c r="L50" s="24">
        <f t="shared" si="8"/>
        <v>136.69966471103584</v>
      </c>
      <c r="M50" s="24">
        <f t="shared" si="9"/>
        <v>699101.21999999881</v>
      </c>
      <c r="N50" s="24">
        <f t="shared" si="10"/>
        <v>105.72747696594004</v>
      </c>
      <c r="O50" s="20">
        <v>12006718.25</v>
      </c>
      <c r="P50" s="21">
        <f t="shared" si="11"/>
        <v>2566171.92</v>
      </c>
      <c r="Q50" s="21">
        <f t="shared" si="12"/>
        <v>127.18245142069019</v>
      </c>
      <c r="R50" s="21">
        <f t="shared" si="13"/>
        <v>-199375.71000000089</v>
      </c>
      <c r="S50" s="21">
        <f t="shared" si="14"/>
        <v>98.366588765797104</v>
      </c>
    </row>
    <row r="51" spans="1:19" ht="31.5" x14ac:dyDescent="0.25">
      <c r="A51" s="8" t="s">
        <v>73</v>
      </c>
      <c r="B51" s="9" t="s">
        <v>74</v>
      </c>
      <c r="C51" s="17">
        <v>67353145.780000001</v>
      </c>
      <c r="D51" s="27">
        <v>30050820.219999999</v>
      </c>
      <c r="E51" s="20">
        <v>25335867</v>
      </c>
      <c r="F51" s="24">
        <f t="shared" si="3"/>
        <v>-42017278.780000001</v>
      </c>
      <c r="G51" s="24">
        <f t="shared" si="4"/>
        <v>37.616456821120437</v>
      </c>
      <c r="H51" s="24">
        <f t="shared" si="5"/>
        <v>-4714953.2199999988</v>
      </c>
      <c r="I51" s="24">
        <f t="shared" si="6"/>
        <v>84.310068126320175</v>
      </c>
      <c r="J51" s="20">
        <v>20691901</v>
      </c>
      <c r="K51" s="24">
        <f t="shared" si="7"/>
        <v>-46661244.780000001</v>
      </c>
      <c r="L51" s="24">
        <f t="shared" si="8"/>
        <v>30.721506412762533</v>
      </c>
      <c r="M51" s="24">
        <f t="shared" si="9"/>
        <v>-9358919.2199999988</v>
      </c>
      <c r="N51" s="24">
        <f t="shared" si="10"/>
        <v>68.856360154285341</v>
      </c>
      <c r="O51" s="20">
        <v>20703378</v>
      </c>
      <c r="P51" s="21">
        <f t="shared" si="11"/>
        <v>-46649767.780000001</v>
      </c>
      <c r="Q51" s="21">
        <f t="shared" si="12"/>
        <v>30.738546448334876</v>
      </c>
      <c r="R51" s="21">
        <f t="shared" si="13"/>
        <v>-9347442.2199999988</v>
      </c>
      <c r="S51" s="21">
        <f t="shared" si="14"/>
        <v>68.894552123476117</v>
      </c>
    </row>
    <row r="52" spans="1:19" ht="15.75" x14ac:dyDescent="0.25">
      <c r="A52" s="8" t="s">
        <v>75</v>
      </c>
      <c r="B52" s="9" t="s">
        <v>76</v>
      </c>
      <c r="C52" s="17">
        <v>136661907.43000001</v>
      </c>
      <c r="D52" s="27">
        <v>167523409.48000002</v>
      </c>
      <c r="E52" s="20">
        <v>191878414.83000001</v>
      </c>
      <c r="F52" s="24">
        <f t="shared" si="3"/>
        <v>55216507.400000006</v>
      </c>
      <c r="G52" s="24">
        <f t="shared" si="4"/>
        <v>140.40372949446987</v>
      </c>
      <c r="H52" s="24">
        <f t="shared" si="5"/>
        <v>24355005.349999994</v>
      </c>
      <c r="I52" s="24">
        <f t="shared" si="6"/>
        <v>114.53826986067142</v>
      </c>
      <c r="J52" s="20">
        <v>193328353.74000001</v>
      </c>
      <c r="K52" s="24">
        <f t="shared" si="7"/>
        <v>56666446.310000002</v>
      </c>
      <c r="L52" s="24">
        <f t="shared" si="8"/>
        <v>141.46469735103418</v>
      </c>
      <c r="M52" s="24">
        <f t="shared" si="9"/>
        <v>25804944.25999999</v>
      </c>
      <c r="N52" s="24">
        <f t="shared" si="10"/>
        <v>115.40378406820852</v>
      </c>
      <c r="O52" s="20">
        <v>196841799.13999999</v>
      </c>
      <c r="P52" s="21">
        <f t="shared" si="11"/>
        <v>60179891.709999979</v>
      </c>
      <c r="Q52" s="21">
        <f t="shared" si="12"/>
        <v>144.03560058667034</v>
      </c>
      <c r="R52" s="21">
        <f t="shared" si="13"/>
        <v>29318389.659999967</v>
      </c>
      <c r="S52" s="21">
        <f t="shared" si="14"/>
        <v>117.50107029877528</v>
      </c>
    </row>
    <row r="53" spans="1:19" ht="33" customHeight="1" x14ac:dyDescent="0.25">
      <c r="A53" s="8" t="s">
        <v>77</v>
      </c>
      <c r="B53" s="9" t="s">
        <v>78</v>
      </c>
      <c r="C53" s="17">
        <v>600000</v>
      </c>
      <c r="D53" s="27">
        <v>900000</v>
      </c>
      <c r="E53" s="20">
        <v>700000</v>
      </c>
      <c r="F53" s="24">
        <f t="shared" si="3"/>
        <v>100000</v>
      </c>
      <c r="G53" s="24">
        <f t="shared" si="4"/>
        <v>116.66666666666667</v>
      </c>
      <c r="H53" s="24">
        <f t="shared" si="5"/>
        <v>-200000</v>
      </c>
      <c r="I53" s="24">
        <f t="shared" si="6"/>
        <v>77.777777777777786</v>
      </c>
      <c r="J53" s="20">
        <v>700000</v>
      </c>
      <c r="K53" s="24">
        <f t="shared" si="7"/>
        <v>100000</v>
      </c>
      <c r="L53" s="24">
        <f t="shared" si="8"/>
        <v>116.66666666666667</v>
      </c>
      <c r="M53" s="24">
        <f t="shared" si="9"/>
        <v>-200000</v>
      </c>
      <c r="N53" s="24">
        <f t="shared" si="10"/>
        <v>77.777777777777786</v>
      </c>
      <c r="O53" s="20">
        <v>700000</v>
      </c>
      <c r="P53" s="21">
        <f t="shared" si="11"/>
        <v>100000</v>
      </c>
      <c r="Q53" s="21">
        <f t="shared" si="12"/>
        <v>116.66666666666667</v>
      </c>
      <c r="R53" s="21">
        <f t="shared" si="13"/>
        <v>-200000</v>
      </c>
      <c r="S53" s="21">
        <f t="shared" si="14"/>
        <v>77.777777777777786</v>
      </c>
    </row>
    <row r="54" spans="1:19" ht="33.75" customHeight="1" x14ac:dyDescent="0.25">
      <c r="A54" s="5" t="s">
        <v>79</v>
      </c>
      <c r="B54" s="6" t="s">
        <v>80</v>
      </c>
      <c r="C54" s="7">
        <f>C55+C56+C57</f>
        <v>215043392.70000002</v>
      </c>
      <c r="D54" s="7">
        <f>D55+D56+D57</f>
        <v>203621659.09999999</v>
      </c>
      <c r="E54" s="22">
        <f>E55+E56+E57</f>
        <v>166408606.90000001</v>
      </c>
      <c r="F54" s="22">
        <f t="shared" si="3"/>
        <v>-48634785.800000012</v>
      </c>
      <c r="G54" s="22">
        <f t="shared" si="4"/>
        <v>77.383733957430252</v>
      </c>
      <c r="H54" s="22">
        <f t="shared" si="5"/>
        <v>-37213052.199999988</v>
      </c>
      <c r="I54" s="22">
        <f t="shared" si="6"/>
        <v>81.724413618629626</v>
      </c>
      <c r="J54" s="22">
        <f>J55+J56+J57</f>
        <v>156514530.91000003</v>
      </c>
      <c r="K54" s="22">
        <f t="shared" si="7"/>
        <v>-58528861.789999992</v>
      </c>
      <c r="L54" s="22">
        <f t="shared" si="8"/>
        <v>72.782766745290488</v>
      </c>
      <c r="M54" s="22">
        <f t="shared" si="9"/>
        <v>-47107128.189999968</v>
      </c>
      <c r="N54" s="22">
        <f t="shared" si="10"/>
        <v>76.86536471698949</v>
      </c>
      <c r="O54" s="22">
        <f t="shared" ref="O54" si="45">O55+O57</f>
        <v>153526231.56</v>
      </c>
      <c r="P54" s="19">
        <f t="shared" si="11"/>
        <v>-61517161.140000015</v>
      </c>
      <c r="Q54" s="19">
        <f t="shared" si="12"/>
        <v>71.393140534282495</v>
      </c>
      <c r="R54" s="19">
        <f t="shared" si="13"/>
        <v>-50095427.539999992</v>
      </c>
      <c r="S54" s="19">
        <f t="shared" si="14"/>
        <v>75.397790312965782</v>
      </c>
    </row>
    <row r="55" spans="1:19" ht="15.75" x14ac:dyDescent="0.25">
      <c r="A55" s="8" t="s">
        <v>81</v>
      </c>
      <c r="B55" s="9" t="s">
        <v>82</v>
      </c>
      <c r="C55" s="17">
        <v>211763386.33000001</v>
      </c>
      <c r="D55" s="27">
        <v>198999551.31999999</v>
      </c>
      <c r="E55" s="20">
        <v>159430755.28</v>
      </c>
      <c r="F55" s="24">
        <f t="shared" si="3"/>
        <v>-52332631.050000012</v>
      </c>
      <c r="G55" s="24">
        <f t="shared" si="4"/>
        <v>75.287214680044926</v>
      </c>
      <c r="H55" s="24">
        <f t="shared" si="5"/>
        <v>-39568796.039999992</v>
      </c>
      <c r="I55" s="24">
        <f t="shared" si="6"/>
        <v>80.116138062858425</v>
      </c>
      <c r="J55" s="20">
        <v>151892674.56</v>
      </c>
      <c r="K55" s="24">
        <f t="shared" si="7"/>
        <v>-59870711.770000011</v>
      </c>
      <c r="L55" s="24">
        <f t="shared" si="8"/>
        <v>71.727543270062327</v>
      </c>
      <c r="M55" s="24">
        <f t="shared" si="9"/>
        <v>-47106876.75999999</v>
      </c>
      <c r="N55" s="24">
        <f t="shared" si="10"/>
        <v>76.328149260874426</v>
      </c>
      <c r="O55" s="20">
        <v>149750319.24000001</v>
      </c>
      <c r="P55" s="21">
        <f t="shared" si="11"/>
        <v>-62013067.090000004</v>
      </c>
      <c r="Q55" s="21">
        <f t="shared" si="12"/>
        <v>70.715869176099048</v>
      </c>
      <c r="R55" s="21">
        <f t="shared" si="13"/>
        <v>-49249232.079999983</v>
      </c>
      <c r="S55" s="21">
        <f t="shared" si="14"/>
        <v>75.251586371265205</v>
      </c>
    </row>
    <row r="56" spans="1:19" s="18" customFormat="1" ht="15.75" x14ac:dyDescent="0.25">
      <c r="A56" s="46" t="s">
        <v>108</v>
      </c>
      <c r="B56" s="9">
        <v>1103</v>
      </c>
      <c r="C56" s="17">
        <v>0</v>
      </c>
      <c r="D56" s="27">
        <v>560433.56000000006</v>
      </c>
      <c r="E56" s="20">
        <v>2276586.5</v>
      </c>
      <c r="F56" s="24">
        <f t="shared" si="3"/>
        <v>2276586.5</v>
      </c>
      <c r="G56" s="24"/>
      <c r="H56" s="24">
        <f t="shared" si="5"/>
        <v>1716152.94</v>
      </c>
      <c r="I56" s="24">
        <f t="shared" si="6"/>
        <v>406.2188031708879</v>
      </c>
      <c r="J56" s="20">
        <v>506341.49</v>
      </c>
      <c r="K56" s="24">
        <f t="shared" si="7"/>
        <v>506341.49</v>
      </c>
      <c r="L56" s="24"/>
      <c r="M56" s="24">
        <f t="shared" si="9"/>
        <v>-54092.070000000065</v>
      </c>
      <c r="N56" s="24">
        <f t="shared" si="10"/>
        <v>90.348174367002571</v>
      </c>
      <c r="O56" s="20">
        <v>0</v>
      </c>
      <c r="P56" s="21">
        <f t="shared" si="11"/>
        <v>0</v>
      </c>
      <c r="Q56" s="21"/>
      <c r="R56" s="21">
        <f t="shared" si="13"/>
        <v>-560433.56000000006</v>
      </c>
      <c r="S56" s="21">
        <f t="shared" si="14"/>
        <v>0</v>
      </c>
    </row>
    <row r="57" spans="1:19" ht="33.75" customHeight="1" x14ac:dyDescent="0.25">
      <c r="A57" s="8" t="s">
        <v>83</v>
      </c>
      <c r="B57" s="9" t="s">
        <v>84</v>
      </c>
      <c r="C57" s="17">
        <v>3280006.37</v>
      </c>
      <c r="D57" s="27">
        <v>4061674.22</v>
      </c>
      <c r="E57" s="20">
        <v>4701265.12</v>
      </c>
      <c r="F57" s="24">
        <f t="shared" si="3"/>
        <v>1421258.75</v>
      </c>
      <c r="G57" s="24">
        <f t="shared" si="4"/>
        <v>143.33097529929492</v>
      </c>
      <c r="H57" s="24">
        <f t="shared" si="5"/>
        <v>639590.89999999991</v>
      </c>
      <c r="I57" s="24">
        <f t="shared" si="6"/>
        <v>115.74697687103028</v>
      </c>
      <c r="J57" s="20">
        <v>4115514.86</v>
      </c>
      <c r="K57" s="24">
        <f t="shared" si="7"/>
        <v>835508.48999999976</v>
      </c>
      <c r="L57" s="24">
        <f t="shared" si="8"/>
        <v>125.47277034708928</v>
      </c>
      <c r="M57" s="24">
        <f t="shared" si="9"/>
        <v>53840.639999999665</v>
      </c>
      <c r="N57" s="24">
        <f t="shared" si="10"/>
        <v>101.32557751025142</v>
      </c>
      <c r="O57" s="20">
        <v>3775912.32</v>
      </c>
      <c r="P57" s="21">
        <f t="shared" si="11"/>
        <v>495905.94999999972</v>
      </c>
      <c r="Q57" s="21">
        <f t="shared" si="12"/>
        <v>115.11905447915333</v>
      </c>
      <c r="R57" s="21">
        <f t="shared" si="13"/>
        <v>-285761.90000000037</v>
      </c>
      <c r="S57" s="21">
        <f t="shared" si="14"/>
        <v>92.964430810504524</v>
      </c>
    </row>
    <row r="58" spans="1:19" ht="36" customHeight="1" x14ac:dyDescent="0.25">
      <c r="A58" s="5" t="s">
        <v>85</v>
      </c>
      <c r="B58" s="6" t="s">
        <v>86</v>
      </c>
      <c r="C58" s="7">
        <f>C59+C60</f>
        <v>17984551.879999999</v>
      </c>
      <c r="D58" s="22">
        <f t="shared" ref="D58:E58" si="46">D59+D60</f>
        <v>17262085.210000001</v>
      </c>
      <c r="E58" s="22">
        <f t="shared" si="46"/>
        <v>14878278.059999999</v>
      </c>
      <c r="F58" s="22">
        <f t="shared" si="3"/>
        <v>-3106273.8200000003</v>
      </c>
      <c r="G58" s="22">
        <f t="shared" si="4"/>
        <v>82.728099978657895</v>
      </c>
      <c r="H58" s="22">
        <f t="shared" si="5"/>
        <v>-2383807.1500000022</v>
      </c>
      <c r="I58" s="22">
        <f t="shared" si="6"/>
        <v>86.19050293750692</v>
      </c>
      <c r="J58" s="22">
        <f t="shared" ref="J58" si="47">J59+J60</f>
        <v>9008291.1999999993</v>
      </c>
      <c r="K58" s="22">
        <f t="shared" si="7"/>
        <v>-8976260.6799999997</v>
      </c>
      <c r="L58" s="22">
        <f t="shared" si="8"/>
        <v>50.089050092028195</v>
      </c>
      <c r="M58" s="22">
        <f t="shared" si="9"/>
        <v>-8253794.0100000016</v>
      </c>
      <c r="N58" s="22">
        <f t="shared" si="10"/>
        <v>52.185417291194092</v>
      </c>
      <c r="O58" s="22">
        <f t="shared" ref="O58" si="48">O59+O60</f>
        <v>8265004.3300000001</v>
      </c>
      <c r="P58" s="19">
        <f t="shared" si="11"/>
        <v>-9719547.5499999989</v>
      </c>
      <c r="Q58" s="19">
        <f t="shared" si="12"/>
        <v>45.95613160198463</v>
      </c>
      <c r="R58" s="19">
        <f t="shared" si="13"/>
        <v>-8997080.8800000008</v>
      </c>
      <c r="S58" s="19">
        <f t="shared" si="14"/>
        <v>47.879524573381474</v>
      </c>
    </row>
    <row r="59" spans="1:19" s="51" customFormat="1" ht="31.5" x14ac:dyDescent="0.25">
      <c r="A59" s="8" t="s">
        <v>87</v>
      </c>
      <c r="B59" s="9" t="s">
        <v>88</v>
      </c>
      <c r="C59" s="17">
        <v>10333331</v>
      </c>
      <c r="D59" s="27">
        <v>8262595.7199999997</v>
      </c>
      <c r="E59" s="20">
        <v>4587629.87</v>
      </c>
      <c r="F59" s="24">
        <f t="shared" si="3"/>
        <v>-5745701.1299999999</v>
      </c>
      <c r="G59" s="24">
        <f t="shared" si="4"/>
        <v>44.396428121774093</v>
      </c>
      <c r="H59" s="24">
        <f t="shared" si="5"/>
        <v>-3674965.8499999996</v>
      </c>
      <c r="I59" s="24">
        <f t="shared" si="6"/>
        <v>55.522865034960219</v>
      </c>
      <c r="J59" s="20">
        <v>0</v>
      </c>
      <c r="K59" s="24">
        <f t="shared" si="7"/>
        <v>-10333331</v>
      </c>
      <c r="L59" s="24">
        <f t="shared" si="8"/>
        <v>0</v>
      </c>
      <c r="M59" s="24">
        <f t="shared" si="9"/>
        <v>-8262595.7199999997</v>
      </c>
      <c r="N59" s="24">
        <f t="shared" si="10"/>
        <v>0</v>
      </c>
      <c r="O59" s="20">
        <v>0</v>
      </c>
      <c r="P59" s="21">
        <f t="shared" si="11"/>
        <v>-10333331</v>
      </c>
      <c r="Q59" s="21">
        <f t="shared" si="12"/>
        <v>0</v>
      </c>
      <c r="R59" s="21">
        <f t="shared" si="13"/>
        <v>-8262595.7199999997</v>
      </c>
      <c r="S59" s="21">
        <f t="shared" si="14"/>
        <v>0</v>
      </c>
    </row>
    <row r="60" spans="1:19" s="51" customFormat="1" ht="31.5" x14ac:dyDescent="0.25">
      <c r="A60" s="8" t="s">
        <v>89</v>
      </c>
      <c r="B60" s="9" t="s">
        <v>90</v>
      </c>
      <c r="C60" s="17">
        <v>7651220.8799999999</v>
      </c>
      <c r="D60" s="27">
        <v>8999489.4900000002</v>
      </c>
      <c r="E60" s="20">
        <v>10290648.189999999</v>
      </c>
      <c r="F60" s="36">
        <f t="shared" si="3"/>
        <v>2639427.3099999996</v>
      </c>
      <c r="G60" s="36">
        <f t="shared" si="4"/>
        <v>134.4968123570888</v>
      </c>
      <c r="H60" s="36">
        <f t="shared" si="5"/>
        <v>1291158.6999999993</v>
      </c>
      <c r="I60" s="36">
        <f t="shared" si="6"/>
        <v>114.34702158866568</v>
      </c>
      <c r="J60" s="20">
        <v>9008291.1999999993</v>
      </c>
      <c r="K60" s="36">
        <f t="shared" si="7"/>
        <v>1357070.3199999994</v>
      </c>
      <c r="L60" s="36">
        <f t="shared" si="8"/>
        <v>117.73665067685248</v>
      </c>
      <c r="M60" s="36">
        <f t="shared" si="9"/>
        <v>8801.7099999990314</v>
      </c>
      <c r="N60" s="36">
        <f t="shared" si="10"/>
        <v>100.09780232545167</v>
      </c>
      <c r="O60" s="20">
        <v>8265004.3300000001</v>
      </c>
      <c r="P60" s="49">
        <f t="shared" si="11"/>
        <v>613783.45000000019</v>
      </c>
      <c r="Q60" s="21">
        <f t="shared" si="12"/>
        <v>108.02203281837552</v>
      </c>
      <c r="R60" s="21">
        <f t="shared" si="13"/>
        <v>-734485.16000000015</v>
      </c>
      <c r="S60" s="21">
        <f t="shared" si="14"/>
        <v>91.83859083544526</v>
      </c>
    </row>
    <row r="61" spans="1:19" s="11" customFormat="1" ht="34.5" customHeight="1" x14ac:dyDescent="0.25">
      <c r="A61" s="30" t="s">
        <v>99</v>
      </c>
      <c r="B61" s="6">
        <v>1300</v>
      </c>
      <c r="C61" s="16">
        <v>0</v>
      </c>
      <c r="D61" s="19">
        <f>D62</f>
        <v>101514.95</v>
      </c>
      <c r="E61" s="33">
        <f>E62</f>
        <v>110210.55</v>
      </c>
      <c r="F61" s="22">
        <f t="shared" si="3"/>
        <v>110210.55</v>
      </c>
      <c r="G61" s="22"/>
      <c r="H61" s="22">
        <f t="shared" si="5"/>
        <v>8695.6000000000058</v>
      </c>
      <c r="I61" s="22">
        <f t="shared" si="6"/>
        <v>108.56583192918876</v>
      </c>
      <c r="J61" s="33">
        <f>J62</f>
        <v>84512.53</v>
      </c>
      <c r="K61" s="38">
        <f t="shared" ref="K61:K62" si="49">J61-C61</f>
        <v>84512.53</v>
      </c>
      <c r="L61" s="38"/>
      <c r="M61" s="38">
        <f t="shared" ref="M61:M62" si="50">J61-D61</f>
        <v>-17002.419999999998</v>
      </c>
      <c r="N61" s="38">
        <f t="shared" ref="N61:N62" si="51">J61/D61*100</f>
        <v>83.25131421529538</v>
      </c>
      <c r="O61" s="42">
        <f>O62</f>
        <v>57961.63</v>
      </c>
      <c r="P61" s="50">
        <f t="shared" ref="P61:P62" si="52">O61-C61</f>
        <v>57961.63</v>
      </c>
      <c r="Q61" s="19"/>
      <c r="R61" s="19">
        <f t="shared" ref="R61:R62" si="53">O61-D61</f>
        <v>-43553.32</v>
      </c>
      <c r="S61" s="19">
        <f t="shared" ref="S61:S62" si="54">O61/D61*100</f>
        <v>57.096644385876175</v>
      </c>
    </row>
    <row r="62" spans="1:19" s="11" customFormat="1" ht="48" customHeight="1" x14ac:dyDescent="0.25">
      <c r="A62" s="31" t="s">
        <v>100</v>
      </c>
      <c r="B62" s="9">
        <v>1301</v>
      </c>
      <c r="C62" s="17">
        <v>0</v>
      </c>
      <c r="D62" s="21">
        <v>101514.95</v>
      </c>
      <c r="E62" s="25">
        <v>110210.55</v>
      </c>
      <c r="F62" s="24">
        <f t="shared" si="3"/>
        <v>110210.55</v>
      </c>
      <c r="G62" s="24"/>
      <c r="H62" s="24">
        <f t="shared" si="5"/>
        <v>8695.6000000000058</v>
      </c>
      <c r="I62" s="24">
        <f t="shared" si="6"/>
        <v>108.56583192918876</v>
      </c>
      <c r="J62" s="20">
        <v>84512.53</v>
      </c>
      <c r="K62" s="36">
        <f t="shared" si="49"/>
        <v>84512.53</v>
      </c>
      <c r="L62" s="36"/>
      <c r="M62" s="36">
        <f t="shared" si="50"/>
        <v>-17002.419999999998</v>
      </c>
      <c r="N62" s="36">
        <f t="shared" si="51"/>
        <v>83.25131421529538</v>
      </c>
      <c r="O62" s="41">
        <v>57961.63</v>
      </c>
      <c r="P62" s="49">
        <f t="shared" si="52"/>
        <v>57961.63</v>
      </c>
      <c r="Q62" s="21"/>
      <c r="R62" s="21">
        <f t="shared" si="53"/>
        <v>-43553.32</v>
      </c>
      <c r="S62" s="21">
        <f t="shared" si="54"/>
        <v>57.096644385876175</v>
      </c>
    </row>
    <row r="63" spans="1:19" ht="15.75" x14ac:dyDescent="0.25">
      <c r="A63" s="53" t="s">
        <v>91</v>
      </c>
      <c r="B63" s="53"/>
      <c r="C63" s="7">
        <f>C12+C21+C24+C29+C37+C44+C47+C49+C54+C58</f>
        <v>4669658189.7400007</v>
      </c>
      <c r="D63" s="22">
        <f>D12+D21+D24+D29+D37+D44+D47+D49+D54+D58+D61</f>
        <v>5594341535.1999998</v>
      </c>
      <c r="E63" s="22">
        <f>E12+E21+E24+E29+E35+E37+E44+E47+E49+E54+E58+E61</f>
        <v>4635104553.1100006</v>
      </c>
      <c r="F63" s="22">
        <f>F12+F21+F24+F29+F35+F37+F44+F47+F49+F54+F58+F61</f>
        <v>-34553636.630000412</v>
      </c>
      <c r="G63" s="22">
        <f t="shared" si="4"/>
        <v>99.260039274268081</v>
      </c>
      <c r="H63" s="22">
        <f>H12+H21+H24+H29+H35+H37+H44+H47+H49+H54+H58+H61</f>
        <v>-959236982.08999944</v>
      </c>
      <c r="I63" s="22">
        <f t="shared" si="6"/>
        <v>82.853442607062661</v>
      </c>
      <c r="J63" s="22">
        <f>J12+J21+J24+J29+J35+J37+J44+J47+J49+J54+J58+J61</f>
        <v>4350252438.6099997</v>
      </c>
      <c r="K63" s="22">
        <f>K12+K21+K24+K29+K35+K37+K44+K47+K49+K54+K58+K61</f>
        <v>-319405751.13000029</v>
      </c>
      <c r="L63" s="22">
        <f t="shared" si="8"/>
        <v>93.159975780844348</v>
      </c>
      <c r="M63" s="22">
        <f>M12+M21+M24+M29+M35+M37+M44+M47+M49+M54+M58+M61</f>
        <v>-1244089096.5899997</v>
      </c>
      <c r="N63" s="22">
        <f t="shared" si="10"/>
        <v>77.761652756412843</v>
      </c>
      <c r="O63" s="22">
        <f>O12+O21+O24+O29+O35+O37+O44+O47+O49+O54+O58+O61</f>
        <v>4258706714.4399996</v>
      </c>
      <c r="P63" s="22">
        <f>P12+P21+P24+P29+P35+P37+P44+P47+P49+P54+P58+P61</f>
        <v>-410951475.30000061</v>
      </c>
      <c r="Q63" s="43">
        <f t="shared" si="12"/>
        <v>91.199538411549511</v>
      </c>
      <c r="R63" s="22">
        <f>R12+R21+R24+R29+R35+R37+R44+R47+R49+R54+R58+R61</f>
        <v>-1335634820.7599998</v>
      </c>
      <c r="S63" s="43">
        <f t="shared" si="14"/>
        <v>76.125254199156601</v>
      </c>
    </row>
    <row r="64" spans="1:19" ht="32.25" customHeight="1" x14ac:dyDescent="0.25">
      <c r="A64" s="52" t="s">
        <v>114</v>
      </c>
      <c r="B64" s="9" t="s">
        <v>113</v>
      </c>
      <c r="C64" s="17"/>
      <c r="D64" s="21"/>
      <c r="E64" s="25"/>
      <c r="F64" s="24"/>
      <c r="G64" s="24"/>
      <c r="H64" s="24"/>
      <c r="I64" s="24"/>
      <c r="J64" s="48">
        <v>48403705</v>
      </c>
      <c r="K64" s="36"/>
      <c r="L64" s="36"/>
      <c r="M64" s="36"/>
      <c r="N64" s="36"/>
      <c r="O64" s="48">
        <v>96907585</v>
      </c>
      <c r="P64" s="45"/>
      <c r="Q64" s="44"/>
      <c r="R64" s="44"/>
      <c r="S64" s="44"/>
    </row>
    <row r="65" spans="1:19" ht="15.75" x14ac:dyDescent="0.25">
      <c r="A65" s="53" t="s">
        <v>91</v>
      </c>
      <c r="B65" s="53"/>
      <c r="C65" s="7">
        <f>C63+C64</f>
        <v>4669658189.7400007</v>
      </c>
      <c r="D65" s="7">
        <f t="shared" ref="D65:O65" si="55">D63+D64</f>
        <v>5594341535.1999998</v>
      </c>
      <c r="E65" s="7">
        <f t="shared" si="55"/>
        <v>4635104553.1100006</v>
      </c>
      <c r="F65" s="7">
        <f>E65-C65</f>
        <v>-34553636.630000114</v>
      </c>
      <c r="G65" s="22">
        <f t="shared" si="4"/>
        <v>99.260039274268081</v>
      </c>
      <c r="H65" s="7">
        <f>E65-D65</f>
        <v>-959236982.0899992</v>
      </c>
      <c r="I65" s="22">
        <f t="shared" si="6"/>
        <v>82.853442607062661</v>
      </c>
      <c r="J65" s="7">
        <f t="shared" si="55"/>
        <v>4398656143.6099997</v>
      </c>
      <c r="K65" s="7">
        <f>J65-C65</f>
        <v>-271002046.13000107</v>
      </c>
      <c r="L65" s="22">
        <f t="shared" si="8"/>
        <v>94.196533555166056</v>
      </c>
      <c r="M65" s="7">
        <f>J65-D65</f>
        <v>-1195685391.5900002</v>
      </c>
      <c r="N65" s="22">
        <f t="shared" si="10"/>
        <v>78.626878890631517</v>
      </c>
      <c r="O65" s="7">
        <f t="shared" si="55"/>
        <v>4355614299.4399996</v>
      </c>
      <c r="P65" s="7">
        <f>O65-C65</f>
        <v>-314043890.30000114</v>
      </c>
      <c r="Q65" s="43">
        <f t="shared" si="12"/>
        <v>93.274799192154873</v>
      </c>
      <c r="R65" s="7">
        <f>O65-D65</f>
        <v>-1238727235.7600002</v>
      </c>
      <c r="S65" s="43">
        <f t="shared" si="14"/>
        <v>77.857497116222902</v>
      </c>
    </row>
  </sheetData>
  <mergeCells count="33">
    <mergeCell ref="V8:W8"/>
    <mergeCell ref="P8:Q8"/>
    <mergeCell ref="R8:S8"/>
    <mergeCell ref="P9:P10"/>
    <mergeCell ref="Q9:Q10"/>
    <mergeCell ref="R9:R10"/>
    <mergeCell ref="S9:S10"/>
    <mergeCell ref="O8:O10"/>
    <mergeCell ref="T8:U8"/>
    <mergeCell ref="K8:L8"/>
    <mergeCell ref="M8:N8"/>
    <mergeCell ref="K9:K10"/>
    <mergeCell ref="B8:B10"/>
    <mergeCell ref="A8:A10"/>
    <mergeCell ref="L9:L10"/>
    <mergeCell ref="M9:M10"/>
    <mergeCell ref="N9:N10"/>
    <mergeCell ref="A65:B65"/>
    <mergeCell ref="G9:G10"/>
    <mergeCell ref="F9:F10"/>
    <mergeCell ref="F8:G8"/>
    <mergeCell ref="A3:S3"/>
    <mergeCell ref="A4:S4"/>
    <mergeCell ref="H9:H10"/>
    <mergeCell ref="I9:I10"/>
    <mergeCell ref="H8:I8"/>
    <mergeCell ref="E8:E10"/>
    <mergeCell ref="J8:J10"/>
    <mergeCell ref="A63:B63"/>
    <mergeCell ref="A5:D5"/>
    <mergeCell ref="A6:D6"/>
    <mergeCell ref="D8:D10"/>
    <mergeCell ref="C8:C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2022-11-02T07:04:53Z</dcterms:modified>
</cp:coreProperties>
</file>