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J23" i="1" l="1"/>
  <c r="R28" i="1" l="1"/>
  <c r="P28" i="1"/>
  <c r="O27" i="1"/>
  <c r="M28" i="1"/>
  <c r="K28" i="1"/>
  <c r="J27" i="1"/>
  <c r="H28" i="1"/>
  <c r="F28" i="1"/>
  <c r="E27" i="1"/>
  <c r="D27" i="1"/>
  <c r="C27" i="1"/>
  <c r="S40" i="1" l="1"/>
  <c r="S22" i="1"/>
  <c r="R22" i="1"/>
  <c r="Q66" i="1"/>
  <c r="Q60" i="1"/>
  <c r="Q29" i="1"/>
  <c r="Q24" i="1"/>
  <c r="P22" i="1"/>
  <c r="O58" i="1"/>
  <c r="N40" i="1"/>
  <c r="L66" i="1"/>
  <c r="L60" i="1"/>
  <c r="L29" i="1"/>
  <c r="N22" i="1"/>
  <c r="M22" i="1"/>
  <c r="K22" i="1"/>
  <c r="I40" i="1" l="1"/>
  <c r="I22" i="1"/>
  <c r="H22" i="1"/>
  <c r="G66" i="1"/>
  <c r="G60" i="1"/>
  <c r="G29" i="1"/>
  <c r="F22" i="1"/>
  <c r="E21" i="1" l="1"/>
  <c r="D21" i="1"/>
  <c r="C21" i="1"/>
  <c r="N21" i="1" l="1"/>
  <c r="S21" i="1"/>
  <c r="R21" i="1"/>
  <c r="M21" i="1"/>
  <c r="I21" i="1"/>
  <c r="H21" i="1"/>
  <c r="K21" i="1"/>
  <c r="P21" i="1"/>
  <c r="F21" i="1"/>
  <c r="E23" i="1"/>
  <c r="D23" i="1"/>
  <c r="C23" i="1"/>
  <c r="S25" i="1"/>
  <c r="R25" i="1"/>
  <c r="Q25" i="1"/>
  <c r="P25" i="1"/>
  <c r="N25" i="1"/>
  <c r="M25" i="1"/>
  <c r="L25" i="1"/>
  <c r="K25" i="1"/>
  <c r="I25" i="1"/>
  <c r="H25" i="1"/>
  <c r="G25" i="1"/>
  <c r="F25" i="1"/>
  <c r="N27" i="1"/>
  <c r="K27" i="1" l="1"/>
  <c r="L27" i="1"/>
  <c r="P27" i="1"/>
  <c r="F27" i="1"/>
  <c r="Q27" i="1"/>
  <c r="M27" i="1"/>
  <c r="R27" i="1"/>
  <c r="I27" i="1"/>
  <c r="H27" i="1"/>
  <c r="S27" i="1"/>
  <c r="G27" i="1"/>
  <c r="C65" i="1"/>
  <c r="S60" i="1" l="1"/>
  <c r="S30" i="1"/>
  <c r="R60" i="1"/>
  <c r="R40" i="1"/>
  <c r="P60" i="1"/>
  <c r="P40" i="1"/>
  <c r="N60" i="1"/>
  <c r="N30" i="1"/>
  <c r="M60" i="1"/>
  <c r="M40" i="1"/>
  <c r="K60" i="1"/>
  <c r="K40" i="1"/>
  <c r="J58" i="1"/>
  <c r="I60" i="1"/>
  <c r="I30" i="1"/>
  <c r="H60" i="1"/>
  <c r="H40" i="1"/>
  <c r="F60" i="1"/>
  <c r="F40" i="1"/>
  <c r="E65" i="1"/>
  <c r="G65" i="1" s="1"/>
  <c r="E58" i="1"/>
  <c r="O39" i="1"/>
  <c r="J39" i="1"/>
  <c r="E39" i="1"/>
  <c r="D39" i="1"/>
  <c r="C39" i="1"/>
  <c r="D65" i="1"/>
  <c r="C58" i="1"/>
  <c r="D58" i="1"/>
  <c r="C33" i="1"/>
  <c r="O65" i="1"/>
  <c r="P65" i="1" s="1"/>
  <c r="S66" i="1"/>
  <c r="R66" i="1"/>
  <c r="P66" i="1"/>
  <c r="N66" i="1"/>
  <c r="M66" i="1"/>
  <c r="K66" i="1"/>
  <c r="J65" i="1"/>
  <c r="K65" i="1" s="1"/>
  <c r="F66" i="1"/>
  <c r="H66" i="1"/>
  <c r="I66" i="1"/>
  <c r="R37" i="1"/>
  <c r="P37" i="1"/>
  <c r="M37" i="1"/>
  <c r="K37" i="1"/>
  <c r="H37" i="1"/>
  <c r="F37" i="1"/>
  <c r="O33" i="1"/>
  <c r="J33" i="1"/>
  <c r="E33" i="1"/>
  <c r="D33" i="1"/>
  <c r="O62" i="1"/>
  <c r="J62" i="1"/>
  <c r="E62" i="1"/>
  <c r="D62" i="1"/>
  <c r="O53" i="1"/>
  <c r="J53" i="1"/>
  <c r="E53" i="1"/>
  <c r="D53" i="1"/>
  <c r="O51" i="1"/>
  <c r="J51" i="1"/>
  <c r="E51" i="1"/>
  <c r="D51" i="1"/>
  <c r="O48" i="1"/>
  <c r="J48" i="1"/>
  <c r="E48" i="1"/>
  <c r="D48" i="1"/>
  <c r="O41" i="1"/>
  <c r="J41" i="1"/>
  <c r="E41" i="1"/>
  <c r="D41" i="1"/>
  <c r="O23" i="1"/>
  <c r="M23" i="1"/>
  <c r="O12" i="1"/>
  <c r="J12" i="1"/>
  <c r="E12" i="1"/>
  <c r="D12" i="1"/>
  <c r="C62" i="1"/>
  <c r="C53" i="1"/>
  <c r="C51" i="1"/>
  <c r="C48" i="1"/>
  <c r="K48" i="1" s="1"/>
  <c r="C41" i="1"/>
  <c r="C12" i="1"/>
  <c r="S64" i="1"/>
  <c r="S63" i="1"/>
  <c r="S61" i="1"/>
  <c r="S59" i="1"/>
  <c r="S57" i="1"/>
  <c r="S56" i="1"/>
  <c r="S55" i="1"/>
  <c r="S54" i="1"/>
  <c r="S52" i="1"/>
  <c r="S50" i="1"/>
  <c r="S49" i="1"/>
  <c r="S47" i="1"/>
  <c r="S46" i="1"/>
  <c r="S45" i="1"/>
  <c r="S44" i="1"/>
  <c r="S43" i="1"/>
  <c r="S42" i="1"/>
  <c r="S38" i="1"/>
  <c r="S36" i="1"/>
  <c r="S35" i="1"/>
  <c r="S34" i="1"/>
  <c r="S32" i="1"/>
  <c r="S31" i="1"/>
  <c r="S29" i="1"/>
  <c r="S24" i="1"/>
  <c r="S20" i="1"/>
  <c r="S19" i="1"/>
  <c r="S17" i="1"/>
  <c r="S16" i="1"/>
  <c r="S15" i="1"/>
  <c r="S14" i="1"/>
  <c r="S13" i="1"/>
  <c r="R64" i="1"/>
  <c r="R63" i="1"/>
  <c r="R61" i="1"/>
  <c r="R59" i="1"/>
  <c r="R57" i="1"/>
  <c r="R56" i="1"/>
  <c r="R55" i="1"/>
  <c r="R54" i="1"/>
  <c r="R52" i="1"/>
  <c r="R50" i="1"/>
  <c r="R49" i="1"/>
  <c r="R47" i="1"/>
  <c r="R46" i="1"/>
  <c r="R45" i="1"/>
  <c r="R44" i="1"/>
  <c r="R43" i="1"/>
  <c r="R42" i="1"/>
  <c r="R38" i="1"/>
  <c r="R36" i="1"/>
  <c r="R35" i="1"/>
  <c r="R34" i="1"/>
  <c r="R32" i="1"/>
  <c r="R31" i="1"/>
  <c r="R30" i="1"/>
  <c r="R29" i="1"/>
  <c r="R26" i="1"/>
  <c r="R24" i="1"/>
  <c r="R20" i="1"/>
  <c r="R19" i="1"/>
  <c r="R18" i="1"/>
  <c r="R17" i="1"/>
  <c r="R16" i="1"/>
  <c r="R15" i="1"/>
  <c r="R14" i="1"/>
  <c r="R13" i="1"/>
  <c r="Q64" i="1"/>
  <c r="Q63" i="1"/>
  <c r="Q61" i="1"/>
  <c r="Q59" i="1"/>
  <c r="Q57" i="1"/>
  <c r="Q56" i="1"/>
  <c r="Q55" i="1"/>
  <c r="Q54" i="1"/>
  <c r="Q52" i="1"/>
  <c r="Q50" i="1"/>
  <c r="Q49" i="1"/>
  <c r="Q47" i="1"/>
  <c r="Q46" i="1"/>
  <c r="Q45" i="1"/>
  <c r="Q44" i="1"/>
  <c r="Q43" i="1"/>
  <c r="Q42" i="1"/>
  <c r="Q38" i="1"/>
  <c r="Q36" i="1"/>
  <c r="Q35" i="1"/>
  <c r="Q34" i="1"/>
  <c r="Q32" i="1"/>
  <c r="Q31" i="1"/>
  <c r="Q30" i="1"/>
  <c r="Q20" i="1"/>
  <c r="Q17" i="1"/>
  <c r="Q16" i="1"/>
  <c r="Q15" i="1"/>
  <c r="Q14" i="1"/>
  <c r="Q13" i="1"/>
  <c r="P64" i="1"/>
  <c r="P63" i="1"/>
  <c r="P61" i="1"/>
  <c r="P59" i="1"/>
  <c r="P57" i="1"/>
  <c r="P56" i="1"/>
  <c r="P55" i="1"/>
  <c r="P54" i="1"/>
  <c r="P52" i="1"/>
  <c r="P50" i="1"/>
  <c r="P49" i="1"/>
  <c r="P47" i="1"/>
  <c r="P46" i="1"/>
  <c r="P45" i="1"/>
  <c r="P44" i="1"/>
  <c r="P43" i="1"/>
  <c r="P42" i="1"/>
  <c r="P38" i="1"/>
  <c r="P36" i="1"/>
  <c r="P35" i="1"/>
  <c r="P34" i="1"/>
  <c r="P32" i="1"/>
  <c r="P31" i="1"/>
  <c r="P30" i="1"/>
  <c r="P29" i="1"/>
  <c r="P26" i="1"/>
  <c r="P24" i="1"/>
  <c r="P20" i="1"/>
  <c r="P19" i="1"/>
  <c r="P18" i="1"/>
  <c r="P17" i="1"/>
  <c r="P16" i="1"/>
  <c r="P15" i="1"/>
  <c r="P14" i="1"/>
  <c r="P13" i="1"/>
  <c r="N64" i="1"/>
  <c r="N63" i="1"/>
  <c r="N61" i="1"/>
  <c r="N59" i="1"/>
  <c r="N57" i="1"/>
  <c r="N56" i="1"/>
  <c r="N55" i="1"/>
  <c r="N54" i="1"/>
  <c r="N52" i="1"/>
  <c r="N50" i="1"/>
  <c r="N49" i="1"/>
  <c r="N47" i="1"/>
  <c r="N46" i="1"/>
  <c r="N45" i="1"/>
  <c r="N44" i="1"/>
  <c r="N43" i="1"/>
  <c r="N42" i="1"/>
  <c r="N38" i="1"/>
  <c r="N36" i="1"/>
  <c r="N35" i="1"/>
  <c r="N34" i="1"/>
  <c r="N32" i="1"/>
  <c r="N31" i="1"/>
  <c r="N29" i="1"/>
  <c r="N24" i="1"/>
  <c r="N20" i="1"/>
  <c r="N19" i="1"/>
  <c r="N17" i="1"/>
  <c r="N16" i="1"/>
  <c r="N15" i="1"/>
  <c r="N14" i="1"/>
  <c r="N13" i="1"/>
  <c r="M64" i="1"/>
  <c r="M63" i="1"/>
  <c r="M61" i="1"/>
  <c r="M59" i="1"/>
  <c r="M57" i="1"/>
  <c r="M56" i="1"/>
  <c r="M55" i="1"/>
  <c r="M54" i="1"/>
  <c r="M52" i="1"/>
  <c r="M50" i="1"/>
  <c r="M49" i="1"/>
  <c r="M47" i="1"/>
  <c r="M46" i="1"/>
  <c r="M45" i="1"/>
  <c r="M44" i="1"/>
  <c r="M43" i="1"/>
  <c r="M42" i="1"/>
  <c r="M38" i="1"/>
  <c r="M36" i="1"/>
  <c r="M35" i="1"/>
  <c r="M34" i="1"/>
  <c r="M32" i="1"/>
  <c r="M31" i="1"/>
  <c r="M30" i="1"/>
  <c r="M29" i="1"/>
  <c r="M26" i="1"/>
  <c r="M24" i="1"/>
  <c r="M20" i="1"/>
  <c r="M19" i="1"/>
  <c r="M18" i="1"/>
  <c r="M17" i="1"/>
  <c r="M16" i="1"/>
  <c r="M15" i="1"/>
  <c r="M14" i="1"/>
  <c r="M13" i="1"/>
  <c r="L64" i="1"/>
  <c r="L63" i="1"/>
  <c r="L61" i="1"/>
  <c r="L59" i="1"/>
  <c r="L57" i="1"/>
  <c r="L56" i="1"/>
  <c r="L55" i="1"/>
  <c r="L54" i="1"/>
  <c r="L52" i="1"/>
  <c r="L50" i="1"/>
  <c r="L49" i="1"/>
  <c r="L47" i="1"/>
  <c r="L46" i="1"/>
  <c r="L45" i="1"/>
  <c r="L44" i="1"/>
  <c r="L43" i="1"/>
  <c r="L42" i="1"/>
  <c r="L38" i="1"/>
  <c r="L36" i="1"/>
  <c r="L35" i="1"/>
  <c r="L34" i="1"/>
  <c r="L32" i="1"/>
  <c r="L31" i="1"/>
  <c r="L30" i="1"/>
  <c r="L24" i="1"/>
  <c r="L20" i="1"/>
  <c r="L17" i="1"/>
  <c r="L16" i="1"/>
  <c r="L15" i="1"/>
  <c r="L14" i="1"/>
  <c r="L13" i="1"/>
  <c r="K64" i="1"/>
  <c r="K63" i="1"/>
  <c r="K61" i="1"/>
  <c r="K59" i="1"/>
  <c r="K57" i="1"/>
  <c r="K56" i="1"/>
  <c r="K55" i="1"/>
  <c r="K54" i="1"/>
  <c r="K52" i="1"/>
  <c r="K50" i="1"/>
  <c r="K49" i="1"/>
  <c r="K47" i="1"/>
  <c r="K46" i="1"/>
  <c r="K45" i="1"/>
  <c r="K44" i="1"/>
  <c r="K43" i="1"/>
  <c r="K42" i="1"/>
  <c r="K38" i="1"/>
  <c r="K36" i="1"/>
  <c r="K35" i="1"/>
  <c r="K34" i="1"/>
  <c r="K32" i="1"/>
  <c r="K31" i="1"/>
  <c r="K30" i="1"/>
  <c r="K29" i="1"/>
  <c r="K26" i="1"/>
  <c r="K24" i="1"/>
  <c r="K20" i="1"/>
  <c r="K19" i="1"/>
  <c r="K18" i="1"/>
  <c r="K17" i="1"/>
  <c r="K16" i="1"/>
  <c r="K15" i="1"/>
  <c r="K14" i="1"/>
  <c r="K13" i="1"/>
  <c r="I64" i="1"/>
  <c r="I63" i="1"/>
  <c r="I61" i="1"/>
  <c r="I59" i="1"/>
  <c r="I57" i="1"/>
  <c r="I56" i="1"/>
  <c r="I55" i="1"/>
  <c r="I54" i="1"/>
  <c r="I52" i="1"/>
  <c r="I50" i="1"/>
  <c r="I49" i="1"/>
  <c r="I47" i="1"/>
  <c r="I46" i="1"/>
  <c r="I45" i="1"/>
  <c r="I44" i="1"/>
  <c r="I43" i="1"/>
  <c r="I42" i="1"/>
  <c r="I38" i="1"/>
  <c r="I36" i="1"/>
  <c r="I35" i="1"/>
  <c r="I34" i="1"/>
  <c r="I32" i="1"/>
  <c r="I31" i="1"/>
  <c r="I29" i="1"/>
  <c r="I24" i="1"/>
  <c r="I20" i="1"/>
  <c r="I19" i="1"/>
  <c r="I17" i="1"/>
  <c r="I16" i="1"/>
  <c r="I15" i="1"/>
  <c r="I14" i="1"/>
  <c r="I13" i="1"/>
  <c r="H64" i="1"/>
  <c r="H63" i="1"/>
  <c r="H61" i="1"/>
  <c r="H59" i="1"/>
  <c r="H57" i="1"/>
  <c r="H56" i="1"/>
  <c r="H55" i="1"/>
  <c r="H54" i="1"/>
  <c r="H52" i="1"/>
  <c r="H50" i="1"/>
  <c r="H49" i="1"/>
  <c r="H47" i="1"/>
  <c r="H46" i="1"/>
  <c r="H45" i="1"/>
  <c r="H44" i="1"/>
  <c r="H43" i="1"/>
  <c r="H42" i="1"/>
  <c r="H38" i="1"/>
  <c r="H36" i="1"/>
  <c r="H35" i="1"/>
  <c r="H34" i="1"/>
  <c r="H32" i="1"/>
  <c r="H31" i="1"/>
  <c r="H30" i="1"/>
  <c r="H29" i="1"/>
  <c r="H26" i="1"/>
  <c r="H24" i="1"/>
  <c r="H20" i="1"/>
  <c r="H19" i="1"/>
  <c r="H18" i="1"/>
  <c r="H17" i="1"/>
  <c r="H16" i="1"/>
  <c r="H15" i="1"/>
  <c r="H14" i="1"/>
  <c r="H13" i="1"/>
  <c r="G64" i="1"/>
  <c r="G63" i="1"/>
  <c r="G61" i="1"/>
  <c r="G59" i="1"/>
  <c r="G57" i="1"/>
  <c r="G56" i="1"/>
  <c r="G55" i="1"/>
  <c r="G54" i="1"/>
  <c r="G52" i="1"/>
  <c r="G50" i="1"/>
  <c r="G49" i="1"/>
  <c r="G47" i="1"/>
  <c r="G46" i="1"/>
  <c r="G45" i="1"/>
  <c r="G44" i="1"/>
  <c r="G43" i="1"/>
  <c r="G42" i="1"/>
  <c r="G38" i="1"/>
  <c r="G36" i="1"/>
  <c r="G35" i="1"/>
  <c r="G34" i="1"/>
  <c r="G32" i="1"/>
  <c r="G31" i="1"/>
  <c r="G30" i="1"/>
  <c r="G26" i="1"/>
  <c r="G24" i="1"/>
  <c r="G20" i="1"/>
  <c r="G17" i="1"/>
  <c r="G16" i="1"/>
  <c r="G15" i="1"/>
  <c r="G14" i="1"/>
  <c r="G13" i="1"/>
  <c r="F64" i="1"/>
  <c r="F63" i="1"/>
  <c r="F61" i="1"/>
  <c r="F59" i="1"/>
  <c r="F57" i="1"/>
  <c r="F56" i="1"/>
  <c r="F55" i="1"/>
  <c r="F54" i="1"/>
  <c r="F52" i="1"/>
  <c r="F50" i="1"/>
  <c r="F49" i="1"/>
  <c r="F47" i="1"/>
  <c r="F46" i="1"/>
  <c r="F45" i="1"/>
  <c r="F44" i="1"/>
  <c r="F43" i="1"/>
  <c r="F42" i="1"/>
  <c r="F38" i="1"/>
  <c r="F36" i="1"/>
  <c r="F35" i="1"/>
  <c r="F34" i="1"/>
  <c r="F32" i="1"/>
  <c r="F31" i="1"/>
  <c r="F30" i="1"/>
  <c r="F29" i="1"/>
  <c r="F26" i="1"/>
  <c r="F24" i="1"/>
  <c r="F20" i="1"/>
  <c r="F19" i="1"/>
  <c r="F18" i="1"/>
  <c r="F17" i="1"/>
  <c r="F16" i="1"/>
  <c r="F15" i="1"/>
  <c r="F14" i="1"/>
  <c r="F13" i="1"/>
  <c r="Q65" i="1" l="1"/>
  <c r="Q41" i="1"/>
  <c r="Q62" i="1"/>
  <c r="S41" i="1"/>
  <c r="S48" i="1"/>
  <c r="L65" i="1"/>
  <c r="N39" i="1"/>
  <c r="S39" i="1"/>
  <c r="I39" i="1"/>
  <c r="K12" i="1"/>
  <c r="C67" i="1"/>
  <c r="C69" i="1" s="1"/>
  <c r="D67" i="1"/>
  <c r="D69" i="1" s="1"/>
  <c r="R39" i="1"/>
  <c r="E67" i="1"/>
  <c r="E69" i="1" s="1"/>
  <c r="L58" i="1"/>
  <c r="M39" i="1"/>
  <c r="O67" i="1"/>
  <c r="O69" i="1" s="1"/>
  <c r="J67" i="1"/>
  <c r="J69" i="1" s="1"/>
  <c r="I51" i="1"/>
  <c r="P62" i="1"/>
  <c r="S51" i="1"/>
  <c r="P53" i="1"/>
  <c r="F39" i="1"/>
  <c r="I65" i="1"/>
  <c r="H39" i="1"/>
  <c r="K39" i="1"/>
  <c r="P39" i="1"/>
  <c r="R33" i="1"/>
  <c r="Q23" i="1"/>
  <c r="F53" i="1"/>
  <c r="N65" i="1"/>
  <c r="R53" i="1"/>
  <c r="Q33" i="1"/>
  <c r="I62" i="1"/>
  <c r="S65" i="1"/>
  <c r="F65" i="1"/>
  <c r="M65" i="1"/>
  <c r="H65" i="1"/>
  <c r="H51" i="1"/>
  <c r="G51" i="1"/>
  <c r="I41" i="1"/>
  <c r="N41" i="1"/>
  <c r="L62" i="1"/>
  <c r="G62" i="1"/>
  <c r="F62" i="1"/>
  <c r="F51" i="1"/>
  <c r="K51" i="1"/>
  <c r="L51" i="1"/>
  <c r="F48" i="1"/>
  <c r="L48" i="1"/>
  <c r="F23" i="1"/>
  <c r="F12" i="1"/>
  <c r="R65" i="1"/>
  <c r="R23" i="1"/>
  <c r="N62" i="1"/>
  <c r="M58" i="1"/>
  <c r="L53" i="1"/>
  <c r="N51" i="1"/>
  <c r="N58" i="1"/>
  <c r="F41" i="1"/>
  <c r="S23" i="1"/>
  <c r="S12" i="1"/>
  <c r="N12" i="1"/>
  <c r="M48" i="1"/>
  <c r="G48" i="1"/>
  <c r="I33" i="1"/>
  <c r="S33" i="1"/>
  <c r="N23" i="1"/>
  <c r="I12" i="1"/>
  <c r="F58" i="1"/>
  <c r="G58" i="1"/>
  <c r="Q58" i="1"/>
  <c r="K58" i="1"/>
  <c r="P58" i="1"/>
  <c r="Q53" i="1"/>
  <c r="G53" i="1"/>
  <c r="P48" i="1"/>
  <c r="Q48" i="1"/>
  <c r="P41" i="1"/>
  <c r="K41" i="1"/>
  <c r="G33" i="1"/>
  <c r="P33" i="1"/>
  <c r="G23" i="1"/>
  <c r="M62" i="1"/>
  <c r="R62" i="1"/>
  <c r="H62" i="1"/>
  <c r="S62" i="1"/>
  <c r="H58" i="1"/>
  <c r="R58" i="1"/>
  <c r="S58" i="1"/>
  <c r="I58" i="1"/>
  <c r="M53" i="1"/>
  <c r="S53" i="1"/>
  <c r="H53" i="1"/>
  <c r="I53" i="1"/>
  <c r="N53" i="1"/>
  <c r="R51" i="1"/>
  <c r="M51" i="1"/>
  <c r="R48" i="1"/>
  <c r="I48" i="1"/>
  <c r="H48" i="1"/>
  <c r="N48" i="1"/>
  <c r="H41" i="1"/>
  <c r="M41" i="1"/>
  <c r="R41" i="1"/>
  <c r="L33" i="1"/>
  <c r="K33" i="1"/>
  <c r="H33" i="1"/>
  <c r="M33" i="1"/>
  <c r="N33" i="1"/>
  <c r="H23" i="1"/>
  <c r="I23" i="1"/>
  <c r="H12" i="1"/>
  <c r="M12" i="1"/>
  <c r="R12" i="1"/>
  <c r="K62" i="1"/>
  <c r="K53" i="1"/>
  <c r="Q51" i="1"/>
  <c r="P51" i="1"/>
  <c r="G41" i="1"/>
  <c r="L41" i="1"/>
  <c r="F33" i="1"/>
  <c r="K23" i="1"/>
  <c r="L23" i="1"/>
  <c r="P23" i="1"/>
  <c r="Q12" i="1"/>
  <c r="L12" i="1"/>
  <c r="P12" i="1"/>
  <c r="G12" i="1"/>
  <c r="F69" i="1" l="1"/>
  <c r="R67" i="1"/>
  <c r="M67" i="1"/>
  <c r="H67" i="1"/>
  <c r="K67" i="1"/>
  <c r="Q69" i="1"/>
  <c r="M69" i="1"/>
  <c r="P69" i="1"/>
  <c r="R69" i="1"/>
  <c r="S69" i="1"/>
  <c r="H69" i="1"/>
  <c r="P67" i="1"/>
  <c r="I69" i="1"/>
  <c r="L69" i="1"/>
  <c r="N69" i="1"/>
  <c r="K69" i="1"/>
  <c r="G69" i="1"/>
  <c r="F67" i="1"/>
  <c r="I67" i="1"/>
  <c r="N67" i="1"/>
  <c r="S67" i="1"/>
  <c r="G67" i="1"/>
  <c r="L67" i="1"/>
  <c r="Q67" i="1"/>
</calcChain>
</file>

<file path=xl/sharedStrings.xml><?xml version="1.0" encoding="utf-8"?>
<sst xmlns="http://schemas.openxmlformats.org/spreadsheetml/2006/main" count="139" uniqueCount="124">
  <si>
    <t>Наименование показателя</t>
  </si>
  <si>
    <t>Раздел Подраздел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</si>
  <si>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</si>
  <si>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</si>
  <si>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</si>
  <si>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</si>
  <si>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</si>
  <si>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</si>
  <si>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</si>
  <si>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</si>
  <si>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Судебная система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</si>
  <si>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</si>
  <si>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</si>
  <si>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</si>
  <si>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Обеспечение проведения выборов и референдумов</t>
  </si>
  <si>
    <t>0107</t>
  </si>
  <si>
    <t>Резервные фонды</t>
  </si>
  <si>
    <t>0111</t>
  </si>
  <si>
    <t>Другие общегосударственные вопросы</t>
  </si>
  <si>
    <t>0113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</si>
  <si>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</si>
  <si>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</si>
  <si>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</si>
  <si>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</si>
  <si>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НАЦИОНАЛЬНАЯ ЭКОНОМИКА</t>
  </si>
  <si>
    <t>0400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</si>
  <si>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</si>
  <si>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</si>
  <si>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</si>
  <si>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</si>
  <si>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</si>
  <si>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</si>
  <si>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</si>
  <si>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</si>
  <si>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</si>
  <si>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</si>
  <si>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</si>
  <si>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</si>
  <si>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</si>
  <si>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</si>
  <si>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</si>
  <si>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</si>
  <si>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</si>
  <si>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</si>
  <si>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</si>
  <si>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</si>
  <si>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</si>
  <si>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</si>
  <si>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</si>
  <si>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</si>
  <si>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</si>
  <si>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</si>
  <si>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Профессиональная подготовка, переподготовка и повышение квалификации</t>
  </si>
  <si>
    <t>0705</t>
  </si>
  <si>
    <t>Молодежная политика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</si>
  <si>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</si>
  <si>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</si>
  <si>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</si>
  <si>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</si>
  <si>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</si>
  <si>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</si>
  <si>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</si>
  <si>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</si>
  <si>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</si>
  <si>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ЗДРАВООХРАНЕНИЕ</t>
  </si>
  <si>
    <t>0900</t>
  </si>
  <si>
    <t>Другие вопросы в области здравоохранения</t>
  </si>
  <si>
    <t>0909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</si>
  <si>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</si>
  <si>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</si>
  <si>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</si>
  <si>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</si>
  <si>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</si>
  <si>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</si>
  <si>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</si>
  <si>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</si>
  <si>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</si>
  <si>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</si>
  <si>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</si>
  <si>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1100</t>
  </si>
  <si>
    <t>Массовый спорт</t>
  </si>
  <si>
    <t>1102</t>
  </si>
  <si>
    <t>Другие вопросы в области физической культуры и спорта</t>
  </si>
  <si>
    <t>1105</t>
  </si>
  <si>
    <t>СРЕДСТВА МАССОВОЙ ИНФОРМАЦИИ</t>
  </si>
  <si>
    <t>1200</t>
  </si>
  <si>
    <t>Периодическая печать и издательства</t>
  </si>
  <si>
    <t>1202</t>
  </si>
  <si>
    <t>Другие вопросы в области средств массовой информации</t>
  </si>
  <si>
    <t>1204</t>
  </si>
  <si>
    <t>ИТОГО:</t>
  </si>
  <si>
    <t>%</t>
  </si>
  <si>
    <t>руб.</t>
  </si>
  <si>
    <t>Прикладные научные исследования в области жилищно-коммунального хозяйства</t>
  </si>
  <si>
    <t>0504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</si>
  <si>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</si>
  <si>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</si>
  <si>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</si>
  <si>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</si>
  <si>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Спорт высших достижений</t>
  </si>
  <si>
    <t>Другие вопросы в области охраны окружающей среды</t>
  </si>
  <si>
    <t>ОХРАНА ОКРУЖАЮЩЕЙ СРЕДЫ</t>
  </si>
  <si>
    <t>0600</t>
  </si>
  <si>
    <t>0605</t>
  </si>
  <si>
    <t>Х</t>
  </si>
  <si>
    <t>Условно утверждаемые расходы</t>
  </si>
  <si>
    <t>рублей</t>
  </si>
  <si>
    <t>0314</t>
  </si>
  <si>
    <t>Другие вопросы в области национальной безопасности и правоохранительной деятельности</t>
  </si>
  <si>
    <t>НАЦИОНАЛЬНАЯ ОБОРОНА</t>
  </si>
  <si>
    <t>0200</t>
  </si>
  <si>
    <t>Мобилизационная и вневойсковая подготовка</t>
  </si>
  <si>
    <t>0203</t>
  </si>
  <si>
    <t>Сведения о расходах бюджета Артемовского городского округа по разделам и подразделам классификации расходов на 2025 год и плановый период 2026-2027 годов</t>
  </si>
  <si>
    <t>ОТКЛОНЕНИЯ ОТ ОЖИДАЕМОГО ИСПОЛНЕНИЯ 2024 г.</t>
  </si>
  <si>
    <t xml:space="preserve">План расходов на 2026 год 
</t>
  </si>
  <si>
    <t xml:space="preserve">План расходов на 2027 год </t>
  </si>
  <si>
    <t>ОТКЛОНЕНИЯ ОТ ИСПОЛНЕНИЯ 2023 г.</t>
  </si>
  <si>
    <t>Исполнено за                  2023 год</t>
  </si>
  <si>
    <t xml:space="preserve">Ожидаемое исполнение 2024 года </t>
  </si>
  <si>
    <t>Общеэкономические вопросы</t>
  </si>
  <si>
    <t>0401</t>
  </si>
  <si>
    <t>План расходов на 2025 год</t>
  </si>
  <si>
    <t>в соответствии с решением Думы Артемовского городского округа от 05.12.2024 N 400 "О бюджете Артемовского городского округа на 2025 год и плановый период 2026 и 2027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</si>
</sst>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р.&quot;_-;\-* #,##0.00&quot;р.&quot;_-;_-* &quot;-&quot;??&quot;р.&quot;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164" fontId="2" fillId="0" borderId="0">
      <alignment vertical="top" wrapText="1"/>
    </xf>
    <xf numFmtId="164" fontId="3" fillId="0" borderId="0">
      <alignment vertical="top" wrapText="1"/>
    </xf>
    <xf numFmtId="164" fontId="3" fillId="0" borderId="0">
      <alignment vertical="top" wrapText="1"/>
    </xf>
    <xf numFmtId="164" fontId="3" fillId="0" borderId="0">
      <alignment vertical="top" wrapText="1"/>
    </xf>
    <xf numFmtId="0" fontId="7" fillId="0" borderId="0"/>
    <xf numFmtId="0" fontId="7" fillId="0" borderId="0"/>
    <xf numFmtId="0" fontId="1" fillId="0" borderId="0"/>
    <xf numFmtId="164" fontId="3" fillId="0" borderId="0">
      <alignment vertical="top" wrapText="1"/>
    </xf>
    <xf numFmtId="164" fontId="3" fillId="0" borderId="0">
      <alignment vertical="top" wrapText="1"/>
    </xf>
    <xf numFmtId="0" fontId="3" fillId="0" borderId="0">
      <alignment vertical="top" wrapText="1"/>
    </xf>
    <xf numFmtId="0" fontId="2" fillId="0" borderId="0">
      <alignment vertical="top" wrapText="1"/>
    </xf>
    <xf numFmtId="164" fontId="3" fillId="0" borderId="0">
      <alignment vertical="top" wrapText="1"/>
    </xf>
  </cellStyleXfs>
  <cellXfs count="71">
    <xf numFmtId="0" fontId="0" fillId="0" borderId="0" xfId="0"/>
    <xf numFmtId="4" fontId="9" fillId="0" borderId="1" xfId="1" applyNumberFormat="1" applyFont="1" applyFill="1" applyBorder="1" applyAlignment="1">
      <alignment horizontal="right" vertical="top" wrapText="1"/>
    </xf>
    <xf numFmtId="0" fontId="10" fillId="0" borderId="1" xfId="1" applyNumberFormat="1" applyFont="1" applyFill="1" applyBorder="1" applyAlignment="1">
      <alignment horizontal="left" vertical="top" wrapText="1"/>
    </xf>
    <xf numFmtId="0" fontId="9" fillId="0" borderId="1" xfId="1" applyNumberFormat="1" applyFont="1" applyFill="1" applyBorder="1" applyAlignment="1">
      <alignment horizontal="left" vertical="top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3" fillId="0" borderId="0" xfId="0" applyFont="1"/>
    <xf numFmtId="0" fontId="1" fillId="0" borderId="0" xfId="0" applyFont="1"/>
    <xf numFmtId="4" fontId="12" fillId="0" borderId="1" xfId="0" applyNumberFormat="1" applyFont="1" applyFill="1" applyBorder="1" applyAlignment="1">
      <alignment horizontal="right" vertical="top"/>
    </xf>
    <xf numFmtId="0" fontId="14" fillId="0" borderId="1" xfId="1" applyNumberFormat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top" wrapText="1"/>
    </xf>
    <xf numFmtId="0" fontId="10" fillId="0" borderId="1" xfId="1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49" fontId="10" fillId="0" borderId="1" xfId="1" applyNumberFormat="1" applyFont="1" applyFill="1" applyBorder="1" applyAlignment="1">
      <alignment horizontal="center" vertical="top" wrapText="1"/>
    </xf>
    <xf numFmtId="49" fontId="9" fillId="0" borderId="1" xfId="1" applyNumberFormat="1" applyFont="1" applyFill="1" applyBorder="1" applyAlignment="1">
      <alignment horizontal="center" vertical="top" wrapText="1"/>
    </xf>
    <xf numFmtId="0" fontId="9" fillId="0" borderId="1" xfId="10" applyFont="1" applyFill="1" applyBorder="1" applyAlignment="1">
      <alignment horizontal="left" vertical="top" wrapText="1"/>
    </xf>
    <xf numFmtId="0" fontId="10" fillId="0" borderId="1" xfId="10" applyFont="1" applyFill="1" applyBorder="1" applyAlignment="1">
      <alignment horizontal="left" vertical="top" wrapText="1"/>
    </xf>
    <xf numFmtId="0" fontId="10" fillId="0" borderId="1" xfId="1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164" fontId="15" fillId="0" borderId="0" xfId="1" applyNumberFormat="1" applyFont="1" applyFill="1" applyBorder="1" applyAlignment="1">
      <alignment vertical="top" wrapText="1"/>
    </xf>
    <xf numFmtId="164" fontId="2" fillId="0" borderId="0" xfId="1" applyNumberFormat="1" applyFont="1" applyFill="1" applyBorder="1" applyAlignment="1">
      <alignment vertical="top" wrapText="1"/>
    </xf>
    <xf numFmtId="0" fontId="0" fillId="0" borderId="0" xfId="0" applyBorder="1"/>
    <xf numFmtId="0" fontId="1" fillId="0" borderId="0" xfId="0" applyFont="1" applyBorder="1"/>
    <xf numFmtId="0" fontId="0" fillId="0" borderId="0" xfId="0" applyFill="1" applyBorder="1"/>
    <xf numFmtId="0" fontId="10" fillId="0" borderId="0" xfId="1" applyNumberFormat="1" applyFont="1" applyFill="1" applyBorder="1" applyAlignment="1">
      <alignment horizontal="right" wrapText="1"/>
    </xf>
    <xf numFmtId="0" fontId="6" fillId="0" borderId="0" xfId="1" applyNumberFormat="1" applyFont="1" applyFill="1" applyBorder="1" applyAlignment="1">
      <alignment horizontal="right" wrapText="1"/>
    </xf>
    <xf numFmtId="0" fontId="0" fillId="0" borderId="0" xfId="0" applyFont="1" applyFill="1" applyBorder="1"/>
    <xf numFmtId="1" fontId="8" fillId="0" borderId="1" xfId="0" applyNumberFormat="1" applyFont="1" applyFill="1" applyBorder="1" applyAlignment="1">
      <alignment horizontal="center" vertical="top"/>
    </xf>
    <xf numFmtId="1" fontId="8" fillId="0" borderId="1" xfId="0" applyNumberFormat="1" applyFont="1" applyFill="1" applyBorder="1" applyAlignment="1">
      <alignment horizontal="center" vertical="top" wrapText="1"/>
    </xf>
    <xf numFmtId="4" fontId="0" fillId="0" borderId="0" xfId="0" applyNumberFormat="1" applyFill="1" applyBorder="1"/>
    <xf numFmtId="4" fontId="12" fillId="0" borderId="1" xfId="10" applyNumberFormat="1" applyFont="1" applyFill="1" applyBorder="1" applyAlignment="1">
      <alignment horizontal="right" vertical="top" wrapText="1"/>
    </xf>
    <xf numFmtId="4" fontId="16" fillId="0" borderId="1" xfId="0" applyNumberFormat="1" applyFont="1" applyFill="1" applyBorder="1" applyAlignment="1">
      <alignment horizontal="right" vertical="top" wrapText="1"/>
    </xf>
    <xf numFmtId="4" fontId="16" fillId="0" borderId="1" xfId="8" applyNumberFormat="1" applyFont="1" applyFill="1" applyBorder="1" applyAlignment="1">
      <alignment horizontal="right" vertical="top" wrapText="1"/>
    </xf>
    <xf numFmtId="4" fontId="17" fillId="0" borderId="1" xfId="8" applyNumberFormat="1" applyFont="1" applyFill="1" applyBorder="1" applyAlignment="1">
      <alignment horizontal="right" vertical="top" wrapText="1"/>
    </xf>
    <xf numFmtId="4" fontId="16" fillId="0" borderId="1" xfId="9" applyNumberFormat="1" applyFont="1" applyFill="1" applyBorder="1" applyAlignment="1">
      <alignment horizontal="right" vertical="top" wrapText="1"/>
    </xf>
    <xf numFmtId="4" fontId="17" fillId="0" borderId="1" xfId="1" applyNumberFormat="1" applyFont="1" applyFill="1" applyBorder="1" applyAlignment="1">
      <alignment horizontal="right" vertical="top" wrapText="1"/>
    </xf>
    <xf numFmtId="4" fontId="17" fillId="0" borderId="1" xfId="0" applyNumberFormat="1" applyFont="1" applyBorder="1" applyAlignment="1">
      <alignment horizontal="right" vertical="top"/>
    </xf>
    <xf numFmtId="4" fontId="16" fillId="0" borderId="1" xfId="1" applyNumberFormat="1" applyFont="1" applyFill="1" applyBorder="1" applyAlignment="1">
      <alignment horizontal="right" vertical="top" wrapText="1"/>
    </xf>
    <xf numFmtId="4" fontId="17" fillId="0" borderId="1" xfId="10" applyNumberFormat="1" applyFont="1" applyFill="1" applyBorder="1" applyAlignment="1">
      <alignment horizontal="right" vertical="top" wrapText="1"/>
    </xf>
    <xf numFmtId="4" fontId="17" fillId="0" borderId="1" xfId="9" applyNumberFormat="1" applyFont="1" applyFill="1" applyBorder="1" applyAlignment="1">
      <alignment horizontal="right" vertical="top" wrapText="1"/>
    </xf>
    <xf numFmtId="4" fontId="17" fillId="0" borderId="1" xfId="0" applyNumberFormat="1" applyFont="1" applyFill="1" applyBorder="1" applyAlignment="1">
      <alignment horizontal="right" vertical="top"/>
    </xf>
    <xf numFmtId="4" fontId="17" fillId="0" borderId="1" xfId="0" applyNumberFormat="1" applyFont="1" applyFill="1" applyBorder="1" applyAlignment="1">
      <alignment horizontal="right" vertical="top" wrapText="1"/>
    </xf>
    <xf numFmtId="164" fontId="18" fillId="0" borderId="0" xfId="1" applyNumberFormat="1" applyFont="1" applyFill="1" applyBorder="1" applyAlignment="1">
      <alignment vertical="top" wrapText="1"/>
    </xf>
    <xf numFmtId="0" fontId="19" fillId="0" borderId="0" xfId="0" applyFont="1" applyBorder="1"/>
    <xf numFmtId="1" fontId="8" fillId="0" borderId="1" xfId="0" applyNumberFormat="1" applyFont="1" applyBorder="1" applyAlignment="1">
      <alignment horizontal="center" vertical="top"/>
    </xf>
    <xf numFmtId="4" fontId="19" fillId="0" borderId="0" xfId="0" applyNumberFormat="1" applyFont="1" applyBorder="1"/>
    <xf numFmtId="1" fontId="8" fillId="0" borderId="1" xfId="0" applyNumberFormat="1" applyFont="1" applyBorder="1" applyAlignment="1">
      <alignment horizontal="center"/>
    </xf>
    <xf numFmtId="4" fontId="16" fillId="0" borderId="1" xfId="0" applyNumberFormat="1" applyFont="1" applyBorder="1" applyAlignment="1">
      <alignment horizontal="right" vertical="top"/>
    </xf>
    <xf numFmtId="4" fontId="20" fillId="0" borderId="1" xfId="0" applyNumberFormat="1" applyFont="1" applyBorder="1" applyAlignment="1">
      <alignment horizontal="right" vertical="top"/>
    </xf>
    <xf numFmtId="4" fontId="21" fillId="0" borderId="1" xfId="0" applyNumberFormat="1" applyFont="1" applyBorder="1" applyAlignment="1">
      <alignment horizontal="right" vertical="top"/>
    </xf>
    <xf numFmtId="4" fontId="16" fillId="0" borderId="1" xfId="0" applyNumberFormat="1" applyFont="1" applyFill="1" applyBorder="1" applyAlignment="1">
      <alignment horizontal="right" vertical="top"/>
    </xf>
    <xf numFmtId="4" fontId="16" fillId="0" borderId="1" xfId="0" applyNumberFormat="1" applyFont="1" applyFill="1" applyBorder="1" applyAlignment="1">
      <alignment vertical="top" wrapText="1"/>
    </xf>
    <xf numFmtId="4" fontId="16" fillId="0" borderId="2" xfId="0" applyNumberFormat="1" applyFont="1" applyFill="1" applyBorder="1" applyAlignment="1">
      <alignment horizontal="right" vertical="top" wrapText="1"/>
    </xf>
    <xf numFmtId="4" fontId="16" fillId="0" borderId="1" xfId="10" applyNumberFormat="1" applyFont="1" applyFill="1" applyBorder="1" applyAlignment="1">
      <alignment horizontal="right" vertical="top" wrapText="1"/>
    </xf>
    <xf numFmtId="4" fontId="16" fillId="0" borderId="0" xfId="1" applyNumberFormat="1" applyFont="1" applyFill="1" applyBorder="1" applyAlignment="1">
      <alignment horizontal="right" vertical="top" wrapText="1"/>
    </xf>
    <xf numFmtId="4" fontId="16" fillId="0" borderId="1" xfId="1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/>
    </xf>
    <xf numFmtId="164" fontId="8" fillId="0" borderId="1" xfId="1" applyNumberFormat="1" applyFont="1" applyFill="1" applyBorder="1" applyAlignment="1">
      <alignment horizontal="center" vertical="top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top" wrapText="1"/>
    </xf>
    <xf numFmtId="0" fontId="14" fillId="0" borderId="1" xfId="1" applyNumberFormat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wrapText="1"/>
    </xf>
    <xf numFmtId="164" fontId="14" fillId="0" borderId="1" xfId="1" applyNumberFormat="1" applyFont="1" applyFill="1" applyBorder="1" applyAlignment="1">
      <alignment horizontal="center" vertical="top" wrapText="1"/>
    </xf>
    <xf numFmtId="164" fontId="4" fillId="0" borderId="0" xfId="1" applyNumberFormat="1" applyFont="1" applyFill="1" applyBorder="1" applyAlignment="1">
      <alignment horizontal="center" vertical="top" wrapText="1"/>
    </xf>
    <xf numFmtId="0" fontId="14" fillId="0" borderId="1" xfId="1" applyNumberFormat="1" applyFont="1" applyFill="1" applyBorder="1" applyAlignment="1">
      <alignment horizontal="center" vertical="top" wrapText="1"/>
    </xf>
    <xf numFmtId="4" fontId="14" fillId="0" borderId="1" xfId="0" applyNumberFormat="1" applyFont="1" applyFill="1" applyBorder="1" applyAlignment="1">
      <alignment horizontal="center" vertical="top" wrapText="1"/>
    </xf>
    <xf numFmtId="0" fontId="5" fillId="0" borderId="0" xfId="1" applyNumberFormat="1" applyFont="1" applyFill="1" applyBorder="1" applyAlignment="1">
      <alignment horizontal="center" wrapText="1"/>
    </xf>
    <xf numFmtId="0" fontId="6" fillId="0" borderId="0" xfId="1" applyNumberFormat="1" applyFont="1" applyFill="1" applyBorder="1" applyAlignment="1">
      <alignment horizontal="right" wrapText="1"/>
    </xf>
  </cellXfs>
  <cellStyles count="13">
    <cellStyle name="Обычный" xfId="0" builtinId="0"/>
    <cellStyle name="Обычный 2" xfId="2"/>
    <cellStyle name="Обычный 2 2" xfId="5"/>
    <cellStyle name="Обычный 3" xfId="3"/>
    <cellStyle name="Обычный 3 2" xfId="6"/>
    <cellStyle name="Обычный 4" xfId="1"/>
    <cellStyle name="Обычный 4 2" xfId="7"/>
    <cellStyle name="Обычный 4 2 2" xfId="9"/>
    <cellStyle name="Обычный 4 3" xfId="8"/>
    <cellStyle name="Обычный 5" xfId="4"/>
    <cellStyle name="Обычный 5 2" xfId="12"/>
    <cellStyle name="Обычный 6" xfId="10"/>
    <cellStyle name="Обычный 7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1"/>
  <sheetViews>
    <sheetView tabSelected="1" zoomScale="70" zoomScaleNormal="70" workbookViewId="0">
      <pane xSplit="2" ySplit="10" topLeftCell="C35" activePane="bottomRight" state="frozen"/>
      <selection pane="topRight" activeCell="C1" sqref="C1"/>
      <selection pane="bottomLeft" activeCell="A11" sqref="A11"/>
      <selection pane="bottomRight" activeCell="D1" sqref="D1"/>
    </sheetView>
  </sheetViews>
  <sheetFormatPr defaultRowHeight="15" x14ac:dyDescent="0.25"/>
  <cols>
    <col min="1" max="1" width="36.28515625" style="25" customWidth="1"/>
    <col min="2" max="2" width="9.140625" style="25"/>
    <col min="3" max="3" width="18.42578125" style="24" customWidth="1"/>
    <col min="4" max="4" width="19.5703125" style="26" customWidth="1"/>
    <col min="5" max="5" width="19.28515625" style="26" customWidth="1"/>
    <col min="6" max="6" width="19.140625" style="46" customWidth="1"/>
    <col min="7" max="7" width="12.85546875" style="46" customWidth="1"/>
    <col min="8" max="8" width="19.42578125" style="46" customWidth="1"/>
    <col min="9" max="9" width="13.28515625" style="46" customWidth="1"/>
    <col min="10" max="10" width="19.28515625" style="29" customWidth="1"/>
    <col min="11" max="11" width="18.85546875" style="46" customWidth="1"/>
    <col min="12" max="12" width="13.42578125" style="46" customWidth="1"/>
    <col min="13" max="13" width="19.140625" style="46" customWidth="1"/>
    <col min="14" max="14" width="11.85546875" style="46" customWidth="1"/>
    <col min="15" max="15" width="19.140625" style="26" customWidth="1"/>
    <col min="16" max="16" width="19" style="46" customWidth="1"/>
    <col min="17" max="17" width="11" style="46" customWidth="1"/>
    <col min="18" max="18" width="19.85546875" style="46" customWidth="1"/>
    <col min="19" max="19" width="11.28515625" style="46" customWidth="1"/>
  </cols>
  <sheetData>
    <row r="1" spans="1:23" s="24" customFormat="1" x14ac:dyDescent="0.25">
      <c r="A1" s="22"/>
      <c r="B1" s="22"/>
      <c r="C1" s="23"/>
      <c r="D1" s="23"/>
      <c r="E1" s="23"/>
      <c r="F1" s="45"/>
      <c r="G1" s="45"/>
      <c r="H1" s="45"/>
      <c r="I1" s="45"/>
      <c r="J1" s="29"/>
      <c r="K1" s="46"/>
      <c r="L1" s="46"/>
      <c r="M1" s="46"/>
      <c r="N1" s="46"/>
      <c r="O1" s="26"/>
      <c r="P1" s="46"/>
      <c r="Q1" s="46"/>
      <c r="R1" s="46"/>
      <c r="S1" s="46"/>
    </row>
    <row r="2" spans="1:23" s="24" customFormat="1" x14ac:dyDescent="0.25">
      <c r="A2" s="25"/>
      <c r="B2" s="25"/>
      <c r="D2" s="26"/>
      <c r="E2" s="26"/>
      <c r="F2" s="46"/>
      <c r="G2" s="46"/>
      <c r="H2" s="46"/>
      <c r="I2" s="46"/>
      <c r="J2" s="29"/>
      <c r="K2" s="46"/>
      <c r="L2" s="46"/>
      <c r="M2" s="46"/>
      <c r="N2" s="46"/>
      <c r="O2" s="26"/>
      <c r="P2" s="46"/>
      <c r="Q2" s="46"/>
      <c r="R2" s="46"/>
      <c r="S2" s="46"/>
    </row>
    <row r="3" spans="1:23" ht="15.75" x14ac:dyDescent="0.25">
      <c r="A3" s="66" t="s">
        <v>113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</row>
    <row r="4" spans="1:23" ht="15.75" customHeight="1" x14ac:dyDescent="0.25">
      <c r="A4" s="66" t="s">
        <v>123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</row>
    <row r="5" spans="1:23" s="24" customFormat="1" ht="15.75" x14ac:dyDescent="0.25">
      <c r="A5" s="69"/>
      <c r="B5" s="69"/>
      <c r="C5" s="69"/>
      <c r="D5" s="69"/>
      <c r="E5" s="23"/>
      <c r="F5" s="45"/>
      <c r="G5" s="45"/>
      <c r="H5" s="45"/>
      <c r="I5" s="45"/>
      <c r="J5" s="29"/>
      <c r="K5" s="46"/>
      <c r="L5" s="46"/>
      <c r="M5" s="46"/>
      <c r="N5" s="46"/>
      <c r="O5" s="26"/>
      <c r="P5" s="46"/>
      <c r="Q5" s="46"/>
      <c r="R5" s="46"/>
      <c r="S5" s="46"/>
    </row>
    <row r="6" spans="1:23" s="24" customFormat="1" ht="15.75" x14ac:dyDescent="0.25">
      <c r="A6" s="70"/>
      <c r="B6" s="70"/>
      <c r="C6" s="70"/>
      <c r="D6" s="70"/>
      <c r="E6" s="23"/>
      <c r="F6" s="45"/>
      <c r="G6" s="45"/>
      <c r="H6" s="45"/>
      <c r="I6" s="45"/>
      <c r="J6" s="29"/>
      <c r="K6" s="46"/>
      <c r="L6" s="46"/>
      <c r="M6" s="46"/>
      <c r="N6" s="46"/>
      <c r="O6" s="26"/>
      <c r="P6" s="46"/>
      <c r="Q6" s="46"/>
      <c r="R6" s="46"/>
      <c r="S6" s="46"/>
    </row>
    <row r="7" spans="1:23" s="24" customFormat="1" ht="15.75" x14ac:dyDescent="0.25">
      <c r="A7" s="27"/>
      <c r="B7" s="27"/>
      <c r="C7" s="28"/>
      <c r="D7" s="28"/>
      <c r="E7" s="23"/>
      <c r="F7" s="45"/>
      <c r="G7" s="45"/>
      <c r="H7" s="45"/>
      <c r="I7" s="45"/>
      <c r="J7" s="29"/>
      <c r="K7" s="46"/>
      <c r="L7" s="46"/>
      <c r="M7" s="46"/>
      <c r="N7" s="46"/>
      <c r="O7" s="26"/>
      <c r="P7" s="46"/>
      <c r="Q7" s="46"/>
      <c r="R7" s="46"/>
      <c r="S7" s="46" t="s">
        <v>106</v>
      </c>
    </row>
    <row r="8" spans="1:23" s="25" customFormat="1" ht="39" customHeight="1" x14ac:dyDescent="0.25">
      <c r="A8" s="63" t="s">
        <v>0</v>
      </c>
      <c r="B8" s="63" t="s">
        <v>1</v>
      </c>
      <c r="C8" s="63" t="s">
        <v>118</v>
      </c>
      <c r="D8" s="63" t="s">
        <v>119</v>
      </c>
      <c r="E8" s="67" t="s">
        <v>122</v>
      </c>
      <c r="F8" s="65" t="s">
        <v>117</v>
      </c>
      <c r="G8" s="65"/>
      <c r="H8" s="60" t="s">
        <v>114</v>
      </c>
      <c r="I8" s="60"/>
      <c r="J8" s="68" t="s">
        <v>115</v>
      </c>
      <c r="K8" s="60" t="s">
        <v>117</v>
      </c>
      <c r="L8" s="60"/>
      <c r="M8" s="60" t="s">
        <v>114</v>
      </c>
      <c r="N8" s="60"/>
      <c r="O8" s="62" t="s">
        <v>116</v>
      </c>
      <c r="P8" s="60" t="s">
        <v>117</v>
      </c>
      <c r="Q8" s="60"/>
      <c r="R8" s="60" t="s">
        <v>114</v>
      </c>
      <c r="S8" s="60"/>
      <c r="T8" s="59"/>
      <c r="U8" s="59"/>
      <c r="V8" s="59"/>
      <c r="W8" s="59"/>
    </row>
    <row r="9" spans="1:23" s="7" customFormat="1" ht="15" customHeight="1" x14ac:dyDescent="0.25">
      <c r="A9" s="63"/>
      <c r="B9" s="63"/>
      <c r="C9" s="63"/>
      <c r="D9" s="63"/>
      <c r="E9" s="67"/>
      <c r="F9" s="61" t="s">
        <v>92</v>
      </c>
      <c r="G9" s="61" t="s">
        <v>91</v>
      </c>
      <c r="H9" s="61" t="s">
        <v>92</v>
      </c>
      <c r="I9" s="61" t="s">
        <v>91</v>
      </c>
      <c r="J9" s="68"/>
      <c r="K9" s="61" t="s">
        <v>92</v>
      </c>
      <c r="L9" s="61" t="s">
        <v>91</v>
      </c>
      <c r="M9" s="61" t="s">
        <v>92</v>
      </c>
      <c r="N9" s="61" t="s">
        <v>91</v>
      </c>
      <c r="O9" s="62"/>
      <c r="P9" s="61" t="s">
        <v>92</v>
      </c>
      <c r="Q9" s="61" t="s">
        <v>91</v>
      </c>
      <c r="R9" s="61" t="s">
        <v>92</v>
      </c>
      <c r="S9" s="61" t="s">
        <v>91</v>
      </c>
    </row>
    <row r="10" spans="1:23" s="7" customFormat="1" ht="46.5" customHeight="1" x14ac:dyDescent="0.25">
      <c r="A10" s="63"/>
      <c r="B10" s="63"/>
      <c r="C10" s="63"/>
      <c r="D10" s="63"/>
      <c r="E10" s="67"/>
      <c r="F10" s="61"/>
      <c r="G10" s="61"/>
      <c r="H10" s="61"/>
      <c r="I10" s="61"/>
      <c r="J10" s="68"/>
      <c r="K10" s="61"/>
      <c r="L10" s="61"/>
      <c r="M10" s="61"/>
      <c r="N10" s="61"/>
      <c r="O10" s="62"/>
      <c r="P10" s="61"/>
      <c r="Q10" s="61"/>
      <c r="R10" s="61"/>
      <c r="S10" s="61"/>
    </row>
    <row r="11" spans="1:23" x14ac:dyDescent="0.25">
      <c r="A11" s="9">
        <v>1</v>
      </c>
      <c r="B11" s="9">
        <v>2</v>
      </c>
      <c r="C11" s="4">
        <v>5</v>
      </c>
      <c r="D11" s="4">
        <v>4</v>
      </c>
      <c r="E11" s="4">
        <v>5</v>
      </c>
      <c r="F11" s="4">
        <v>6</v>
      </c>
      <c r="G11" s="4">
        <v>7</v>
      </c>
      <c r="H11" s="4">
        <v>8</v>
      </c>
      <c r="I11" s="4">
        <v>9</v>
      </c>
      <c r="J11" s="30">
        <v>10</v>
      </c>
      <c r="K11" s="47">
        <v>11</v>
      </c>
      <c r="L11" s="47">
        <v>12</v>
      </c>
      <c r="M11" s="47">
        <v>13</v>
      </c>
      <c r="N11" s="47">
        <v>14</v>
      </c>
      <c r="O11" s="31">
        <v>15</v>
      </c>
      <c r="P11" s="49">
        <v>16</v>
      </c>
      <c r="Q11" s="49">
        <v>17</v>
      </c>
      <c r="R11" s="49">
        <v>18</v>
      </c>
      <c r="S11" s="49">
        <v>19</v>
      </c>
    </row>
    <row r="12" spans="1:23" s="5" customFormat="1" ht="36.75" customHeight="1" x14ac:dyDescent="0.25">
      <c r="A12" s="3" t="s">
        <v>2</v>
      </c>
      <c r="B12" s="10" t="s">
        <v>3</v>
      </c>
      <c r="C12" s="1">
        <f>C13+C14+C15+C16+C17+C18+C19+C20</f>
        <v>456128399.52999997</v>
      </c>
      <c r="D12" s="1">
        <f t="shared" ref="D12:E12" si="0">D13+D14+D15+D16+D17+D18+D19+D20</f>
        <v>645697241.21000004</v>
      </c>
      <c r="E12" s="1">
        <f t="shared" si="0"/>
        <v>665987999.31000006</v>
      </c>
      <c r="F12" s="38">
        <f>E12-C12</f>
        <v>209859599.78000009</v>
      </c>
      <c r="G12" s="38">
        <f>E12/C12*100</f>
        <v>146.00888697047628</v>
      </c>
      <c r="H12" s="38">
        <f>E12-D12</f>
        <v>20290758.100000024</v>
      </c>
      <c r="I12" s="38">
        <f>E12/D12*100</f>
        <v>103.14245699144948</v>
      </c>
      <c r="J12" s="1">
        <f t="shared" ref="J12" si="1">J13+J14+J15+J16+J17+J18+J19+J20</f>
        <v>621201379.13</v>
      </c>
      <c r="K12" s="38">
        <f>J12-C12</f>
        <v>165072979.60000002</v>
      </c>
      <c r="L12" s="38">
        <f>J12/C12*100</f>
        <v>136.19002451285496</v>
      </c>
      <c r="M12" s="38">
        <f>J12-D12</f>
        <v>-24495862.080000043</v>
      </c>
      <c r="N12" s="38">
        <f>J12/D12*100</f>
        <v>96.206292900664067</v>
      </c>
      <c r="O12" s="1">
        <f t="shared" ref="O12" si="2">O13+O14+O15+O16+O17+O18+O19+O20</f>
        <v>602933489.40999997</v>
      </c>
      <c r="P12" s="39">
        <f>O12-C12</f>
        <v>146805089.88</v>
      </c>
      <c r="Q12" s="39">
        <f>O12/C12*100</f>
        <v>132.1850360624924</v>
      </c>
      <c r="R12" s="39">
        <f>O12-D12</f>
        <v>-42763751.800000072</v>
      </c>
      <c r="S12" s="39">
        <f>O12/D12*100</f>
        <v>93.37712025532845</v>
      </c>
    </row>
    <row r="13" spans="1:23" s="5" customFormat="1" ht="66.75" customHeight="1" x14ac:dyDescent="0.25">
      <c r="A13" s="2" t="s">
        <v>4</v>
      </c>
      <c r="B13" s="11" t="s">
        <v>5</v>
      </c>
      <c r="C13" s="34">
        <v>6416104.5599999996</v>
      </c>
      <c r="D13" s="34">
        <v>6768152.4000000004</v>
      </c>
      <c r="E13" s="55">
        <v>6768152.4000000004</v>
      </c>
      <c r="F13" s="40">
        <f t="shared" ref="F13:F66" si="3">E13-C13</f>
        <v>352047.84000000078</v>
      </c>
      <c r="G13" s="40">
        <f t="shared" ref="G13:G69" si="4">E13/C13*100</f>
        <v>105.48694050584488</v>
      </c>
      <c r="H13" s="40">
        <f t="shared" ref="H13:H66" si="5">E13-D13</f>
        <v>0</v>
      </c>
      <c r="I13" s="40">
        <f t="shared" ref="I13:I69" si="6">E13/D13*100</f>
        <v>100</v>
      </c>
      <c r="J13" s="55">
        <v>6768152.4000000004</v>
      </c>
      <c r="K13" s="40">
        <f t="shared" ref="K13:K64" si="7">J13-C13</f>
        <v>352047.84000000078</v>
      </c>
      <c r="L13" s="40">
        <f t="shared" ref="L13:L69" si="8">J13/C13*100</f>
        <v>105.48694050584488</v>
      </c>
      <c r="M13" s="40">
        <f t="shared" ref="M13:M64" si="9">J13-D13</f>
        <v>0</v>
      </c>
      <c r="N13" s="40">
        <f t="shared" ref="N13:N69" si="10">J13/D13*100</f>
        <v>100</v>
      </c>
      <c r="O13" s="55">
        <v>6768152.4000000004</v>
      </c>
      <c r="P13" s="50">
        <f t="shared" ref="P13:P64" si="11">O13-C13</f>
        <v>352047.84000000078</v>
      </c>
      <c r="Q13" s="50">
        <f t="shared" ref="Q13:Q69" si="12">O13/C13*100</f>
        <v>105.48694050584488</v>
      </c>
      <c r="R13" s="50">
        <f t="shared" ref="R13:R64" si="13">O13-D13</f>
        <v>0</v>
      </c>
      <c r="S13" s="50">
        <f t="shared" ref="S13:S69" si="14">O13/D13*100</f>
        <v>100</v>
      </c>
    </row>
    <row r="14" spans="1:23" s="5" customFormat="1" ht="51.75" customHeight="1" x14ac:dyDescent="0.25">
      <c r="A14" s="2" t="s">
        <v>6</v>
      </c>
      <c r="B14" s="11" t="s">
        <v>7</v>
      </c>
      <c r="C14" s="34">
        <v>21026308.890000001</v>
      </c>
      <c r="D14" s="34">
        <v>26744085.23</v>
      </c>
      <c r="E14" s="55">
        <v>26297183.609999999</v>
      </c>
      <c r="F14" s="40">
        <f t="shared" si="3"/>
        <v>5270874.7199999988</v>
      </c>
      <c r="G14" s="40">
        <f t="shared" si="4"/>
        <v>125.06799813307603</v>
      </c>
      <c r="H14" s="40">
        <f t="shared" si="5"/>
        <v>-446901.62000000104</v>
      </c>
      <c r="I14" s="40">
        <f t="shared" si="6"/>
        <v>98.328970252088894</v>
      </c>
      <c r="J14" s="55">
        <v>25867471.329999998</v>
      </c>
      <c r="K14" s="40">
        <f t="shared" si="7"/>
        <v>4841162.4399999976</v>
      </c>
      <c r="L14" s="40">
        <f t="shared" si="8"/>
        <v>123.02430952254501</v>
      </c>
      <c r="M14" s="40">
        <f t="shared" si="9"/>
        <v>-876613.90000000224</v>
      </c>
      <c r="N14" s="40">
        <f t="shared" si="10"/>
        <v>96.722213930814632</v>
      </c>
      <c r="O14" s="55">
        <v>26138747.93</v>
      </c>
      <c r="P14" s="50">
        <f t="shared" si="11"/>
        <v>5112439.0399999991</v>
      </c>
      <c r="Q14" s="50">
        <f t="shared" si="12"/>
        <v>124.31448651661086</v>
      </c>
      <c r="R14" s="50">
        <f t="shared" si="13"/>
        <v>-605337.30000000075</v>
      </c>
      <c r="S14" s="50">
        <f t="shared" si="14"/>
        <v>97.736556345845898</v>
      </c>
    </row>
    <row r="15" spans="1:23" s="5" customFormat="1" ht="99.75" customHeight="1" x14ac:dyDescent="0.25">
      <c r="A15" s="2" t="s">
        <v>8</v>
      </c>
      <c r="B15" s="11" t="s">
        <v>9</v>
      </c>
      <c r="C15" s="34">
        <v>89026140.950000003</v>
      </c>
      <c r="D15" s="34">
        <v>102466806.53</v>
      </c>
      <c r="E15" s="55">
        <v>97225617.829999998</v>
      </c>
      <c r="F15" s="40">
        <f t="shared" si="3"/>
        <v>8199476.8799999952</v>
      </c>
      <c r="G15" s="40">
        <f t="shared" si="4"/>
        <v>109.2101901671837</v>
      </c>
      <c r="H15" s="40">
        <f t="shared" si="5"/>
        <v>-5241188.700000003</v>
      </c>
      <c r="I15" s="40">
        <f t="shared" si="6"/>
        <v>94.884988731969997</v>
      </c>
      <c r="J15" s="55">
        <v>101059260.98999999</v>
      </c>
      <c r="K15" s="40">
        <f t="shared" si="7"/>
        <v>12033120.039999992</v>
      </c>
      <c r="L15" s="40">
        <f t="shared" si="8"/>
        <v>113.51638958130084</v>
      </c>
      <c r="M15" s="40">
        <f t="shared" si="9"/>
        <v>-1407545.5400000066</v>
      </c>
      <c r="N15" s="40">
        <f t="shared" si="10"/>
        <v>98.626339994710477</v>
      </c>
      <c r="O15" s="55">
        <v>105045565.86</v>
      </c>
      <c r="P15" s="50">
        <f t="shared" si="11"/>
        <v>16019424.909999996</v>
      </c>
      <c r="Q15" s="50">
        <f t="shared" si="12"/>
        <v>117.99406863990323</v>
      </c>
      <c r="R15" s="50">
        <f t="shared" si="13"/>
        <v>2578759.3299999982</v>
      </c>
      <c r="S15" s="50">
        <f t="shared" si="14"/>
        <v>102.51667775870909</v>
      </c>
    </row>
    <row r="16" spans="1:23" s="5" customFormat="1" ht="20.25" customHeight="1" x14ac:dyDescent="0.25">
      <c r="A16" s="2" t="s">
        <v>10</v>
      </c>
      <c r="B16" s="11" t="s">
        <v>11</v>
      </c>
      <c r="C16" s="34">
        <v>23768</v>
      </c>
      <c r="D16" s="34">
        <v>92775</v>
      </c>
      <c r="E16" s="55">
        <v>99848</v>
      </c>
      <c r="F16" s="40">
        <f t="shared" si="3"/>
        <v>76080</v>
      </c>
      <c r="G16" s="40">
        <f t="shared" si="4"/>
        <v>420.09424436216756</v>
      </c>
      <c r="H16" s="40">
        <f t="shared" si="5"/>
        <v>7073</v>
      </c>
      <c r="I16" s="40">
        <f t="shared" si="6"/>
        <v>107.6238210724872</v>
      </c>
      <c r="J16" s="55">
        <v>1234179</v>
      </c>
      <c r="K16" s="40">
        <f t="shared" si="7"/>
        <v>1210411</v>
      </c>
      <c r="L16" s="40">
        <f t="shared" si="8"/>
        <v>5192.6077078424778</v>
      </c>
      <c r="M16" s="40">
        <f t="shared" si="9"/>
        <v>1141404</v>
      </c>
      <c r="N16" s="40">
        <f t="shared" si="10"/>
        <v>1330.2926434923202</v>
      </c>
      <c r="O16" s="55">
        <v>99848</v>
      </c>
      <c r="P16" s="50">
        <f t="shared" si="11"/>
        <v>76080</v>
      </c>
      <c r="Q16" s="50">
        <f t="shared" si="12"/>
        <v>420.09424436216756</v>
      </c>
      <c r="R16" s="50">
        <f t="shared" si="13"/>
        <v>7073</v>
      </c>
      <c r="S16" s="50">
        <f t="shared" si="14"/>
        <v>107.6238210724872</v>
      </c>
    </row>
    <row r="17" spans="1:19" s="5" customFormat="1" ht="84.75" customHeight="1" x14ac:dyDescent="0.25">
      <c r="A17" s="2" t="s">
        <v>12</v>
      </c>
      <c r="B17" s="11" t="s">
        <v>13</v>
      </c>
      <c r="C17" s="34">
        <v>47396235.479999997</v>
      </c>
      <c r="D17" s="34">
        <v>62922343.840000004</v>
      </c>
      <c r="E17" s="55">
        <v>54989251.240000002</v>
      </c>
      <c r="F17" s="40">
        <f t="shared" si="3"/>
        <v>7593015.7600000054</v>
      </c>
      <c r="G17" s="40">
        <f t="shared" si="4"/>
        <v>116.02029292643729</v>
      </c>
      <c r="H17" s="40">
        <f t="shared" si="5"/>
        <v>-7933092.6000000015</v>
      </c>
      <c r="I17" s="40">
        <f t="shared" si="6"/>
        <v>87.392248737312769</v>
      </c>
      <c r="J17" s="55">
        <v>55090428.119999997</v>
      </c>
      <c r="K17" s="40">
        <f t="shared" si="7"/>
        <v>7694192.6400000006</v>
      </c>
      <c r="L17" s="40">
        <f t="shared" si="8"/>
        <v>116.23376321363487</v>
      </c>
      <c r="M17" s="40">
        <f t="shared" si="9"/>
        <v>-7831915.7200000063</v>
      </c>
      <c r="N17" s="40">
        <f t="shared" si="10"/>
        <v>87.553045163233051</v>
      </c>
      <c r="O17" s="55">
        <v>55749451.729999997</v>
      </c>
      <c r="P17" s="50">
        <f t="shared" si="11"/>
        <v>8353216.25</v>
      </c>
      <c r="Q17" s="50">
        <f t="shared" si="12"/>
        <v>117.62421881274693</v>
      </c>
      <c r="R17" s="50">
        <f t="shared" si="13"/>
        <v>-7172892.1100000069</v>
      </c>
      <c r="S17" s="50">
        <f t="shared" si="14"/>
        <v>88.600405400918703</v>
      </c>
    </row>
    <row r="18" spans="1:19" s="5" customFormat="1" ht="31.5" x14ac:dyDescent="0.25">
      <c r="A18" s="2" t="s">
        <v>14</v>
      </c>
      <c r="B18" s="11" t="s">
        <v>15</v>
      </c>
      <c r="C18" s="34">
        <v>0</v>
      </c>
      <c r="D18" s="34">
        <v>0</v>
      </c>
      <c r="E18" s="56">
        <v>0</v>
      </c>
      <c r="F18" s="40">
        <f t="shared" si="3"/>
        <v>0</v>
      </c>
      <c r="G18" s="40"/>
      <c r="H18" s="40">
        <f t="shared" si="5"/>
        <v>0</v>
      </c>
      <c r="I18" s="40"/>
      <c r="J18" s="53">
        <v>0</v>
      </c>
      <c r="K18" s="40">
        <f t="shared" si="7"/>
        <v>0</v>
      </c>
      <c r="L18" s="40"/>
      <c r="M18" s="40">
        <f t="shared" si="9"/>
        <v>0</v>
      </c>
      <c r="N18" s="40"/>
      <c r="O18" s="34">
        <v>0</v>
      </c>
      <c r="P18" s="50">
        <f t="shared" si="11"/>
        <v>0</v>
      </c>
      <c r="Q18" s="50"/>
      <c r="R18" s="50">
        <f t="shared" si="13"/>
        <v>0</v>
      </c>
      <c r="S18" s="50"/>
    </row>
    <row r="19" spans="1:19" s="5" customFormat="1" ht="15.75" x14ac:dyDescent="0.25">
      <c r="A19" s="2" t="s">
        <v>16</v>
      </c>
      <c r="B19" s="11" t="s">
        <v>17</v>
      </c>
      <c r="C19" s="35">
        <v>0</v>
      </c>
      <c r="D19" s="34">
        <v>21164328.100000001</v>
      </c>
      <c r="E19" s="55">
        <v>90316000</v>
      </c>
      <c r="F19" s="40">
        <f t="shared" si="3"/>
        <v>90316000</v>
      </c>
      <c r="G19" s="40"/>
      <c r="H19" s="40">
        <f t="shared" si="5"/>
        <v>69151671.900000006</v>
      </c>
      <c r="I19" s="40">
        <f t="shared" si="6"/>
        <v>426.7369111519302</v>
      </c>
      <c r="J19" s="55">
        <v>49858514.409999996</v>
      </c>
      <c r="K19" s="40">
        <f t="shared" si="7"/>
        <v>49858514.409999996</v>
      </c>
      <c r="L19" s="40"/>
      <c r="M19" s="40">
        <f t="shared" si="9"/>
        <v>28694186.309999995</v>
      </c>
      <c r="N19" s="40">
        <f t="shared" si="10"/>
        <v>235.57806406337082</v>
      </c>
      <c r="O19" s="55">
        <v>16124800.300000001</v>
      </c>
      <c r="P19" s="50">
        <f t="shared" si="11"/>
        <v>16124800.300000001</v>
      </c>
      <c r="Q19" s="50"/>
      <c r="R19" s="50">
        <f t="shared" si="13"/>
        <v>-5039527.8000000007</v>
      </c>
      <c r="S19" s="50">
        <f t="shared" si="14"/>
        <v>76.188576475527242</v>
      </c>
    </row>
    <row r="20" spans="1:19" s="5" customFormat="1" ht="34.5" customHeight="1" x14ac:dyDescent="0.25">
      <c r="A20" s="2" t="s">
        <v>18</v>
      </c>
      <c r="B20" s="11" t="s">
        <v>19</v>
      </c>
      <c r="C20" s="35">
        <v>292239841.64999998</v>
      </c>
      <c r="D20" s="53">
        <v>425538750.11000001</v>
      </c>
      <c r="E20" s="55">
        <v>390291946.23000002</v>
      </c>
      <c r="F20" s="40">
        <f t="shared" si="3"/>
        <v>98052104.580000043</v>
      </c>
      <c r="G20" s="40">
        <f t="shared" si="4"/>
        <v>133.55192913683268</v>
      </c>
      <c r="H20" s="40">
        <f t="shared" si="5"/>
        <v>-35246803.879999995</v>
      </c>
      <c r="I20" s="40">
        <f t="shared" si="6"/>
        <v>91.717134133874097</v>
      </c>
      <c r="J20" s="55">
        <v>381323372.88</v>
      </c>
      <c r="K20" s="40">
        <f t="shared" si="7"/>
        <v>89083531.230000019</v>
      </c>
      <c r="L20" s="40">
        <f t="shared" si="8"/>
        <v>130.4830206336789</v>
      </c>
      <c r="M20" s="40">
        <f t="shared" si="9"/>
        <v>-44215377.230000019</v>
      </c>
      <c r="N20" s="40">
        <f t="shared" si="10"/>
        <v>89.609553250186849</v>
      </c>
      <c r="O20" s="55">
        <v>393006923.19</v>
      </c>
      <c r="P20" s="50">
        <f t="shared" si="11"/>
        <v>100767081.54000002</v>
      </c>
      <c r="Q20" s="50">
        <f t="shared" si="12"/>
        <v>134.48095268977164</v>
      </c>
      <c r="R20" s="50">
        <f t="shared" si="13"/>
        <v>-32531826.920000017</v>
      </c>
      <c r="S20" s="50">
        <f t="shared" si="14"/>
        <v>92.35514347128418</v>
      </c>
    </row>
    <row r="21" spans="1:19" s="6" customFormat="1" ht="20.25" customHeight="1" x14ac:dyDescent="0.25">
      <c r="A21" s="18" t="s">
        <v>109</v>
      </c>
      <c r="B21" s="19" t="s">
        <v>110</v>
      </c>
      <c r="C21" s="36">
        <f>C22</f>
        <v>9046504.5</v>
      </c>
      <c r="D21" s="36">
        <f t="shared" ref="D21:E21" si="15">D22</f>
        <v>7730264</v>
      </c>
      <c r="E21" s="36">
        <f t="shared" si="15"/>
        <v>0</v>
      </c>
      <c r="F21" s="38">
        <f t="shared" si="3"/>
        <v>-9046504.5</v>
      </c>
      <c r="G21" s="40"/>
      <c r="H21" s="38">
        <f t="shared" si="5"/>
        <v>-7730264</v>
      </c>
      <c r="I21" s="38">
        <f t="shared" si="6"/>
        <v>0</v>
      </c>
      <c r="J21" s="41">
        <v>0</v>
      </c>
      <c r="K21" s="38">
        <f t="shared" ref="K21:K22" si="16">J21-C21</f>
        <v>-9046504.5</v>
      </c>
      <c r="L21" s="38"/>
      <c r="M21" s="38">
        <f t="shared" ref="M21:M22" si="17">J21-D21</f>
        <v>-7730264</v>
      </c>
      <c r="N21" s="38">
        <f t="shared" ref="N21:N22" si="18">J21/D21*100</f>
        <v>0</v>
      </c>
      <c r="O21" s="41">
        <v>0</v>
      </c>
      <c r="P21" s="39">
        <f t="shared" si="11"/>
        <v>-9046504.5</v>
      </c>
      <c r="Q21" s="39"/>
      <c r="R21" s="39">
        <f t="shared" si="13"/>
        <v>-7730264</v>
      </c>
      <c r="S21" s="39">
        <f t="shared" si="14"/>
        <v>0</v>
      </c>
    </row>
    <row r="22" spans="1:19" s="5" customFormat="1" ht="31.5" x14ac:dyDescent="0.25">
      <c r="A22" s="20" t="s">
        <v>111</v>
      </c>
      <c r="B22" s="21" t="s">
        <v>112</v>
      </c>
      <c r="C22" s="35">
        <v>9046504.5</v>
      </c>
      <c r="D22" s="34">
        <v>7730264</v>
      </c>
      <c r="E22" s="56">
        <v>0</v>
      </c>
      <c r="F22" s="40">
        <f t="shared" si="3"/>
        <v>-9046504.5</v>
      </c>
      <c r="G22" s="40"/>
      <c r="H22" s="40">
        <f t="shared" si="5"/>
        <v>-7730264</v>
      </c>
      <c r="I22" s="40">
        <f t="shared" si="6"/>
        <v>0</v>
      </c>
      <c r="J22" s="56">
        <v>0</v>
      </c>
      <c r="K22" s="40">
        <f t="shared" si="16"/>
        <v>-9046504.5</v>
      </c>
      <c r="L22" s="40"/>
      <c r="M22" s="40">
        <f t="shared" si="17"/>
        <v>-7730264</v>
      </c>
      <c r="N22" s="40">
        <f t="shared" si="18"/>
        <v>0</v>
      </c>
      <c r="O22" s="56">
        <v>0</v>
      </c>
      <c r="P22" s="50">
        <f t="shared" si="11"/>
        <v>-9046504.5</v>
      </c>
      <c r="Q22" s="50"/>
      <c r="R22" s="50">
        <f t="shared" si="13"/>
        <v>-7730264</v>
      </c>
      <c r="S22" s="50">
        <f t="shared" si="14"/>
        <v>0</v>
      </c>
    </row>
    <row r="23" spans="1:19" s="5" customFormat="1" ht="67.5" customHeight="1" x14ac:dyDescent="0.25">
      <c r="A23" s="3" t="s">
        <v>20</v>
      </c>
      <c r="B23" s="10" t="s">
        <v>21</v>
      </c>
      <c r="C23" s="38">
        <f>C24+C25+C26</f>
        <v>116687295.94</v>
      </c>
      <c r="D23" s="38">
        <f>D24+D25+D26</f>
        <v>59383588.469999999</v>
      </c>
      <c r="E23" s="38">
        <f>E24+E25+E26</f>
        <v>38846910.359999999</v>
      </c>
      <c r="F23" s="38">
        <f t="shared" si="3"/>
        <v>-77840385.579999998</v>
      </c>
      <c r="G23" s="38">
        <f t="shared" si="4"/>
        <v>33.291465062293398</v>
      </c>
      <c r="H23" s="38">
        <f t="shared" si="5"/>
        <v>-20536678.109999999</v>
      </c>
      <c r="I23" s="38">
        <f t="shared" si="6"/>
        <v>65.416912923046198</v>
      </c>
      <c r="J23" s="38">
        <f>J24+J26+J25</f>
        <v>40452758.200000003</v>
      </c>
      <c r="K23" s="38">
        <f t="shared" si="7"/>
        <v>-76234537.739999995</v>
      </c>
      <c r="L23" s="38">
        <f t="shared" si="8"/>
        <v>34.667662725512635</v>
      </c>
      <c r="M23" s="38">
        <f t="shared" si="9"/>
        <v>-18930830.269999996</v>
      </c>
      <c r="N23" s="38">
        <f t="shared" si="10"/>
        <v>68.121107602711376</v>
      </c>
      <c r="O23" s="38">
        <f>O24+O26</f>
        <v>35756659.390000001</v>
      </c>
      <c r="P23" s="39">
        <f t="shared" si="11"/>
        <v>-80930636.549999997</v>
      </c>
      <c r="Q23" s="39">
        <f t="shared" si="12"/>
        <v>30.643146798419163</v>
      </c>
      <c r="R23" s="39">
        <f t="shared" si="13"/>
        <v>-23626929.079999998</v>
      </c>
      <c r="S23" s="39">
        <f t="shared" si="14"/>
        <v>60.213032440880376</v>
      </c>
    </row>
    <row r="24" spans="1:19" s="5" customFormat="1" ht="66" customHeight="1" x14ac:dyDescent="0.25">
      <c r="A24" s="2" t="s">
        <v>22</v>
      </c>
      <c r="B24" s="11" t="s">
        <v>23</v>
      </c>
      <c r="C24" s="34">
        <v>29460717.48</v>
      </c>
      <c r="D24" s="34">
        <v>37604485.420000002</v>
      </c>
      <c r="E24" s="55">
        <v>38846910.359999999</v>
      </c>
      <c r="F24" s="40">
        <f t="shared" si="3"/>
        <v>9386192.879999999</v>
      </c>
      <c r="G24" s="40">
        <f t="shared" si="4"/>
        <v>131.8600281421252</v>
      </c>
      <c r="H24" s="40">
        <f t="shared" si="5"/>
        <v>1242424.9399999976</v>
      </c>
      <c r="I24" s="40">
        <f t="shared" si="6"/>
        <v>103.30392751323015</v>
      </c>
      <c r="J24" s="55">
        <v>34553058.200000003</v>
      </c>
      <c r="K24" s="40">
        <f t="shared" si="7"/>
        <v>5092340.7200000025</v>
      </c>
      <c r="L24" s="40">
        <f t="shared" si="8"/>
        <v>117.28518907747933</v>
      </c>
      <c r="M24" s="40">
        <f t="shared" si="9"/>
        <v>-3051427.2199999988</v>
      </c>
      <c r="N24" s="40">
        <f t="shared" si="10"/>
        <v>91.885470081776219</v>
      </c>
      <c r="O24" s="55">
        <v>35756659.390000001</v>
      </c>
      <c r="P24" s="50">
        <f t="shared" si="11"/>
        <v>6295941.9100000001</v>
      </c>
      <c r="Q24" s="50">
        <f t="shared" si="12"/>
        <v>121.37063333326532</v>
      </c>
      <c r="R24" s="50">
        <f t="shared" si="13"/>
        <v>-1847826.0300000012</v>
      </c>
      <c r="S24" s="50">
        <f t="shared" si="14"/>
        <v>95.086155256848087</v>
      </c>
    </row>
    <row r="25" spans="1:19" s="5" customFormat="1" ht="63" x14ac:dyDescent="0.25">
      <c r="A25" s="12" t="s">
        <v>96</v>
      </c>
      <c r="B25" s="13" t="s">
        <v>95</v>
      </c>
      <c r="C25" s="37">
        <v>70343260.569999993</v>
      </c>
      <c r="D25" s="53">
        <v>21779103.050000001</v>
      </c>
      <c r="E25" s="40">
        <v>0</v>
      </c>
      <c r="F25" s="40">
        <f t="shared" ref="F25" si="19">E25-C25</f>
        <v>-70343260.569999993</v>
      </c>
      <c r="G25" s="40">
        <f t="shared" ref="G25" si="20">E25/C25*100</f>
        <v>0</v>
      </c>
      <c r="H25" s="40">
        <f t="shared" ref="H25" si="21">E25-D25</f>
        <v>-21779103.050000001</v>
      </c>
      <c r="I25" s="40">
        <f t="shared" ref="I25" si="22">E25/D25*100</f>
        <v>0</v>
      </c>
      <c r="J25" s="53">
        <v>5899700</v>
      </c>
      <c r="K25" s="40">
        <f t="shared" ref="K25" si="23">J25-C25</f>
        <v>-64443560.569999993</v>
      </c>
      <c r="L25" s="40">
        <f t="shared" ref="L25" si="24">J25/C25*100</f>
        <v>8.3870152622923833</v>
      </c>
      <c r="M25" s="40">
        <f t="shared" ref="M25" si="25">J25-D25</f>
        <v>-15879403.050000001</v>
      </c>
      <c r="N25" s="40">
        <f t="shared" ref="N25" si="26">J25/D25*100</f>
        <v>27.088810712064653</v>
      </c>
      <c r="O25" s="34">
        <v>0</v>
      </c>
      <c r="P25" s="50">
        <f t="shared" ref="P25" si="27">O25-C25</f>
        <v>-70343260.569999993</v>
      </c>
      <c r="Q25" s="50">
        <f t="shared" ref="Q25" si="28">O25/C25*100</f>
        <v>0</v>
      </c>
      <c r="R25" s="50">
        <f t="shared" ref="R25" si="29">O25-D25</f>
        <v>-21779103.050000001</v>
      </c>
      <c r="S25" s="50">
        <f t="shared" ref="S25" si="30">O25/D25*100</f>
        <v>0</v>
      </c>
    </row>
    <row r="26" spans="1:19" s="5" customFormat="1" ht="47.25" x14ac:dyDescent="0.25">
      <c r="A26" s="12" t="s">
        <v>108</v>
      </c>
      <c r="B26" s="13" t="s">
        <v>107</v>
      </c>
      <c r="C26" s="37">
        <v>16883317.890000001</v>
      </c>
      <c r="D26" s="54">
        <v>0</v>
      </c>
      <c r="E26" s="40">
        <v>0</v>
      </c>
      <c r="F26" s="40">
        <f t="shared" si="3"/>
        <v>-16883317.890000001</v>
      </c>
      <c r="G26" s="40">
        <f t="shared" si="4"/>
        <v>0</v>
      </c>
      <c r="H26" s="40">
        <f t="shared" si="5"/>
        <v>0</v>
      </c>
      <c r="I26" s="40"/>
      <c r="J26" s="53">
        <v>0</v>
      </c>
      <c r="K26" s="40">
        <f t="shared" si="7"/>
        <v>-16883317.890000001</v>
      </c>
      <c r="L26" s="40"/>
      <c r="M26" s="40">
        <f t="shared" si="9"/>
        <v>0</v>
      </c>
      <c r="N26" s="40"/>
      <c r="O26" s="34">
        <v>0</v>
      </c>
      <c r="P26" s="50">
        <f t="shared" si="11"/>
        <v>-16883317.890000001</v>
      </c>
      <c r="Q26" s="50"/>
      <c r="R26" s="50">
        <f t="shared" si="13"/>
        <v>0</v>
      </c>
      <c r="S26" s="50"/>
    </row>
    <row r="27" spans="1:19" s="5" customFormat="1" ht="33.75" customHeight="1" x14ac:dyDescent="0.25">
      <c r="A27" s="3" t="s">
        <v>24</v>
      </c>
      <c r="B27" s="10" t="s">
        <v>25</v>
      </c>
      <c r="C27" s="38">
        <f>C29+C30+C31+C32+C28</f>
        <v>554401691.02999997</v>
      </c>
      <c r="D27" s="38">
        <f>D29+D30+D31+D32+D28</f>
        <v>864420646.52999997</v>
      </c>
      <c r="E27" s="38">
        <f>E29+E30+E31+E32+E28</f>
        <v>986821446.62</v>
      </c>
      <c r="F27" s="38">
        <f t="shared" si="3"/>
        <v>432419755.59000003</v>
      </c>
      <c r="G27" s="38">
        <f t="shared" si="4"/>
        <v>177.99755350432378</v>
      </c>
      <c r="H27" s="38">
        <f t="shared" si="5"/>
        <v>122400800.09000003</v>
      </c>
      <c r="I27" s="38">
        <f t="shared" si="6"/>
        <v>114.15986540596263</v>
      </c>
      <c r="J27" s="38">
        <f>J29+J30+J31+J32+J28</f>
        <v>599696151.31999993</v>
      </c>
      <c r="K27" s="38">
        <f t="shared" si="7"/>
        <v>45294460.289999962</v>
      </c>
      <c r="L27" s="38">
        <f t="shared" si="8"/>
        <v>108.16997152477101</v>
      </c>
      <c r="M27" s="38">
        <f t="shared" si="9"/>
        <v>-264724495.21000004</v>
      </c>
      <c r="N27" s="38">
        <f t="shared" si="10"/>
        <v>69.375500657848676</v>
      </c>
      <c r="O27" s="38">
        <f>O29+O30+O31+O32+O28</f>
        <v>122928245.64999999</v>
      </c>
      <c r="P27" s="39">
        <f t="shared" si="11"/>
        <v>-431473445.38</v>
      </c>
      <c r="Q27" s="39">
        <f t="shared" si="12"/>
        <v>22.173136849856409</v>
      </c>
      <c r="R27" s="39">
        <f t="shared" si="13"/>
        <v>-741492400.88</v>
      </c>
      <c r="S27" s="39">
        <f t="shared" si="14"/>
        <v>14.220882638963406</v>
      </c>
    </row>
    <row r="28" spans="1:19" s="5" customFormat="1" ht="17.25" customHeight="1" x14ac:dyDescent="0.25">
      <c r="A28" s="2" t="s">
        <v>120</v>
      </c>
      <c r="B28" s="11" t="s">
        <v>121</v>
      </c>
      <c r="C28" s="40">
        <v>0</v>
      </c>
      <c r="D28" s="40">
        <v>0</v>
      </c>
      <c r="E28" s="57">
        <v>9320000</v>
      </c>
      <c r="F28" s="40">
        <f t="shared" si="3"/>
        <v>9320000</v>
      </c>
      <c r="G28" s="40"/>
      <c r="H28" s="40">
        <f t="shared" si="5"/>
        <v>9320000</v>
      </c>
      <c r="I28" s="40"/>
      <c r="J28" s="57">
        <v>0</v>
      </c>
      <c r="K28" s="40">
        <f t="shared" si="7"/>
        <v>0</v>
      </c>
      <c r="L28" s="40"/>
      <c r="M28" s="40">
        <f t="shared" si="9"/>
        <v>0</v>
      </c>
      <c r="N28" s="40"/>
      <c r="O28" s="57">
        <v>0</v>
      </c>
      <c r="P28" s="50">
        <f t="shared" si="11"/>
        <v>0</v>
      </c>
      <c r="Q28" s="50"/>
      <c r="R28" s="50">
        <f t="shared" si="13"/>
        <v>0</v>
      </c>
      <c r="S28" s="50"/>
    </row>
    <row r="29" spans="1:19" s="5" customFormat="1" ht="15.75" x14ac:dyDescent="0.25">
      <c r="A29" s="2" t="s">
        <v>26</v>
      </c>
      <c r="B29" s="11" t="s">
        <v>27</v>
      </c>
      <c r="C29" s="34">
        <v>7408614.8399999999</v>
      </c>
      <c r="D29" s="34">
        <v>14465927.75</v>
      </c>
      <c r="E29" s="55">
        <v>14506378.390000001</v>
      </c>
      <c r="F29" s="40">
        <f t="shared" si="3"/>
        <v>7097763.5500000007</v>
      </c>
      <c r="G29" s="40">
        <f>E29/C29*100</f>
        <v>195.80419151604863</v>
      </c>
      <c r="H29" s="40">
        <f t="shared" si="5"/>
        <v>40450.640000000596</v>
      </c>
      <c r="I29" s="40">
        <f t="shared" si="6"/>
        <v>100.27962700145521</v>
      </c>
      <c r="J29" s="55">
        <v>14527352.789999999</v>
      </c>
      <c r="K29" s="40">
        <f t="shared" si="7"/>
        <v>7118737.9499999993</v>
      </c>
      <c r="L29" s="40">
        <f t="shared" si="8"/>
        <v>196.08729976844091</v>
      </c>
      <c r="M29" s="40">
        <f t="shared" si="9"/>
        <v>61425.039999999106</v>
      </c>
      <c r="N29" s="40">
        <f t="shared" si="10"/>
        <v>100.4246187390228</v>
      </c>
      <c r="O29" s="55">
        <v>14527352.789999999</v>
      </c>
      <c r="P29" s="50">
        <f t="shared" si="11"/>
        <v>7118737.9499999993</v>
      </c>
      <c r="Q29" s="50">
        <f t="shared" si="12"/>
        <v>196.08729976844091</v>
      </c>
      <c r="R29" s="50">
        <f t="shared" si="13"/>
        <v>61425.039999999106</v>
      </c>
      <c r="S29" s="50">
        <f t="shared" si="14"/>
        <v>100.4246187390228</v>
      </c>
    </row>
    <row r="30" spans="1:19" s="5" customFormat="1" ht="15.75" x14ac:dyDescent="0.25">
      <c r="A30" s="2" t="s">
        <v>28</v>
      </c>
      <c r="B30" s="11" t="s">
        <v>29</v>
      </c>
      <c r="C30" s="37">
        <v>99090000</v>
      </c>
      <c r="D30" s="34">
        <v>222487502.33000001</v>
      </c>
      <c r="E30" s="55">
        <v>169477427.12</v>
      </c>
      <c r="F30" s="40">
        <f t="shared" si="3"/>
        <v>70387427.120000005</v>
      </c>
      <c r="G30" s="40">
        <f>E30/C30*100</f>
        <v>171.03383501866992</v>
      </c>
      <c r="H30" s="40">
        <f t="shared" si="5"/>
        <v>-53010075.210000008</v>
      </c>
      <c r="I30" s="40">
        <f t="shared" si="6"/>
        <v>76.173908801684547</v>
      </c>
      <c r="J30" s="55">
        <v>159328505.96000001</v>
      </c>
      <c r="K30" s="40">
        <f t="shared" si="7"/>
        <v>60238505.960000008</v>
      </c>
      <c r="L30" s="40">
        <f t="shared" si="8"/>
        <v>160.79171052578465</v>
      </c>
      <c r="M30" s="40">
        <f t="shared" si="9"/>
        <v>-63158996.370000005</v>
      </c>
      <c r="N30" s="40">
        <f t="shared" si="10"/>
        <v>71.61233970062699</v>
      </c>
      <c r="O30" s="55">
        <v>18344319.48</v>
      </c>
      <c r="P30" s="50">
        <f t="shared" si="11"/>
        <v>-80745680.519999996</v>
      </c>
      <c r="Q30" s="50">
        <f t="shared" si="12"/>
        <v>18.512785831062669</v>
      </c>
      <c r="R30" s="50">
        <f t="shared" si="13"/>
        <v>-204143182.85000002</v>
      </c>
      <c r="S30" s="50">
        <f t="shared" si="14"/>
        <v>8.2451010901237805</v>
      </c>
    </row>
    <row r="31" spans="1:19" s="5" customFormat="1" ht="31.5" x14ac:dyDescent="0.25">
      <c r="A31" s="2" t="s">
        <v>30</v>
      </c>
      <c r="B31" s="11" t="s">
        <v>31</v>
      </c>
      <c r="C31" s="37">
        <v>425336871.66000003</v>
      </c>
      <c r="D31" s="53">
        <v>582472303.52999997</v>
      </c>
      <c r="E31" s="55">
        <v>771450526.08000004</v>
      </c>
      <c r="F31" s="40">
        <f t="shared" si="3"/>
        <v>346113654.42000002</v>
      </c>
      <c r="G31" s="40">
        <f t="shared" si="4"/>
        <v>181.37400669478558</v>
      </c>
      <c r="H31" s="40">
        <f t="shared" si="5"/>
        <v>188978222.55000007</v>
      </c>
      <c r="I31" s="40">
        <f t="shared" si="6"/>
        <v>132.44415595466452</v>
      </c>
      <c r="J31" s="55">
        <v>402889256.51999998</v>
      </c>
      <c r="K31" s="40">
        <f t="shared" si="7"/>
        <v>-22447615.140000045</v>
      </c>
      <c r="L31" s="40">
        <f t="shared" si="8"/>
        <v>94.722391441778427</v>
      </c>
      <c r="M31" s="40">
        <f t="shared" si="9"/>
        <v>-179583047.00999999</v>
      </c>
      <c r="N31" s="40">
        <f t="shared" si="10"/>
        <v>69.168826410859438</v>
      </c>
      <c r="O31" s="55">
        <v>66186345.409999996</v>
      </c>
      <c r="P31" s="50">
        <f t="shared" si="11"/>
        <v>-359150526.25</v>
      </c>
      <c r="Q31" s="50">
        <f t="shared" si="12"/>
        <v>15.560923545539012</v>
      </c>
      <c r="R31" s="50">
        <f t="shared" si="13"/>
        <v>-516285958.12</v>
      </c>
      <c r="S31" s="50">
        <f t="shared" si="14"/>
        <v>11.363003014716064</v>
      </c>
    </row>
    <row r="32" spans="1:19" s="5" customFormat="1" ht="34.5" customHeight="1" x14ac:dyDescent="0.25">
      <c r="A32" s="2" t="s">
        <v>32</v>
      </c>
      <c r="B32" s="11" t="s">
        <v>33</v>
      </c>
      <c r="C32" s="37">
        <v>22566204.530000001</v>
      </c>
      <c r="D32" s="53">
        <v>44994912.920000002</v>
      </c>
      <c r="E32" s="55">
        <v>22067115.030000001</v>
      </c>
      <c r="F32" s="40">
        <f t="shared" si="3"/>
        <v>-499089.5</v>
      </c>
      <c r="G32" s="40">
        <f t="shared" si="4"/>
        <v>97.788332108146506</v>
      </c>
      <c r="H32" s="40">
        <f t="shared" si="5"/>
        <v>-22927797.890000001</v>
      </c>
      <c r="I32" s="40">
        <f t="shared" si="6"/>
        <v>49.043577591170944</v>
      </c>
      <c r="J32" s="55">
        <v>22951036.050000001</v>
      </c>
      <c r="K32" s="40">
        <f t="shared" si="7"/>
        <v>384831.51999999955</v>
      </c>
      <c r="L32" s="40">
        <f t="shared" si="8"/>
        <v>101.70534446538582</v>
      </c>
      <c r="M32" s="40">
        <f t="shared" si="9"/>
        <v>-22043876.870000001</v>
      </c>
      <c r="N32" s="40">
        <f t="shared" si="10"/>
        <v>51.008068602791731</v>
      </c>
      <c r="O32" s="55">
        <v>23870227.969999999</v>
      </c>
      <c r="P32" s="50">
        <f t="shared" si="11"/>
        <v>1304023.4399999976</v>
      </c>
      <c r="Q32" s="50">
        <f t="shared" si="12"/>
        <v>105.77865647839184</v>
      </c>
      <c r="R32" s="50">
        <f t="shared" si="13"/>
        <v>-21124684.950000003</v>
      </c>
      <c r="S32" s="50">
        <f t="shared" si="14"/>
        <v>53.050948253729835</v>
      </c>
    </row>
    <row r="33" spans="1:19" s="5" customFormat="1" ht="47.25" customHeight="1" x14ac:dyDescent="0.25">
      <c r="A33" s="3" t="s">
        <v>34</v>
      </c>
      <c r="B33" s="10" t="s">
        <v>35</v>
      </c>
      <c r="C33" s="38">
        <f>C34+C35+C36+C37+C38</f>
        <v>956888008.40999997</v>
      </c>
      <c r="D33" s="38">
        <f>D34+D35+D36+D38+D37</f>
        <v>1443296705.96</v>
      </c>
      <c r="E33" s="38">
        <f>E34+E35+E36+E38+E37</f>
        <v>562546340.73000002</v>
      </c>
      <c r="F33" s="38">
        <f t="shared" si="3"/>
        <v>-394341667.67999995</v>
      </c>
      <c r="G33" s="38">
        <f t="shared" si="4"/>
        <v>58.789151477062354</v>
      </c>
      <c r="H33" s="38">
        <f t="shared" si="5"/>
        <v>-880750365.23000002</v>
      </c>
      <c r="I33" s="38">
        <f t="shared" si="6"/>
        <v>38.976486151946546</v>
      </c>
      <c r="J33" s="38">
        <f>J34+J35+J36+J38+J37</f>
        <v>560408170.21000004</v>
      </c>
      <c r="K33" s="38">
        <f t="shared" si="7"/>
        <v>-396479838.19999993</v>
      </c>
      <c r="L33" s="38">
        <f t="shared" si="8"/>
        <v>58.565701031324949</v>
      </c>
      <c r="M33" s="38">
        <f t="shared" si="9"/>
        <v>-882888535.75</v>
      </c>
      <c r="N33" s="38">
        <f t="shared" si="10"/>
        <v>38.828341247910487</v>
      </c>
      <c r="O33" s="38">
        <f>O34+O35+O36+O38+O37</f>
        <v>518869482.79000002</v>
      </c>
      <c r="P33" s="39">
        <f t="shared" si="11"/>
        <v>-438018525.61999995</v>
      </c>
      <c r="Q33" s="39">
        <f t="shared" si="12"/>
        <v>54.224682327472415</v>
      </c>
      <c r="R33" s="39">
        <f t="shared" si="13"/>
        <v>-924427223.17000008</v>
      </c>
      <c r="S33" s="39">
        <f t="shared" si="14"/>
        <v>35.950299106716052</v>
      </c>
    </row>
    <row r="34" spans="1:19" s="5" customFormat="1" ht="15.75" x14ac:dyDescent="0.25">
      <c r="A34" s="2" t="s">
        <v>36</v>
      </c>
      <c r="B34" s="11" t="s">
        <v>37</v>
      </c>
      <c r="C34" s="37">
        <v>98274769.879999995</v>
      </c>
      <c r="D34" s="53">
        <v>33688346.890000001</v>
      </c>
      <c r="E34" s="55">
        <v>19999908.899999999</v>
      </c>
      <c r="F34" s="40">
        <f t="shared" si="3"/>
        <v>-78274860.979999989</v>
      </c>
      <c r="G34" s="40">
        <f t="shared" si="4"/>
        <v>20.351010665729579</v>
      </c>
      <c r="H34" s="40">
        <f t="shared" si="5"/>
        <v>-13688437.990000002</v>
      </c>
      <c r="I34" s="40">
        <f t="shared" si="6"/>
        <v>59.367439326435878</v>
      </c>
      <c r="J34" s="55">
        <v>0</v>
      </c>
      <c r="K34" s="40">
        <f t="shared" si="7"/>
        <v>-98274769.879999995</v>
      </c>
      <c r="L34" s="40">
        <f t="shared" si="8"/>
        <v>0</v>
      </c>
      <c r="M34" s="40">
        <f t="shared" si="9"/>
        <v>-33688346.890000001</v>
      </c>
      <c r="N34" s="40">
        <f t="shared" si="10"/>
        <v>0</v>
      </c>
      <c r="O34" s="55">
        <v>0</v>
      </c>
      <c r="P34" s="50">
        <f t="shared" si="11"/>
        <v>-98274769.879999995</v>
      </c>
      <c r="Q34" s="50">
        <f t="shared" si="12"/>
        <v>0</v>
      </c>
      <c r="R34" s="50">
        <f t="shared" si="13"/>
        <v>-33688346.890000001</v>
      </c>
      <c r="S34" s="50">
        <f t="shared" si="14"/>
        <v>0</v>
      </c>
    </row>
    <row r="35" spans="1:19" s="5" customFormat="1" ht="15.75" x14ac:dyDescent="0.25">
      <c r="A35" s="2" t="s">
        <v>38</v>
      </c>
      <c r="B35" s="11" t="s">
        <v>39</v>
      </c>
      <c r="C35" s="37">
        <v>30027218.100000001</v>
      </c>
      <c r="D35" s="53">
        <v>617452371.89999998</v>
      </c>
      <c r="E35" s="55">
        <v>89326389.180000007</v>
      </c>
      <c r="F35" s="40">
        <f t="shared" si="3"/>
        <v>59299171.080000006</v>
      </c>
      <c r="G35" s="40">
        <f t="shared" si="4"/>
        <v>297.48473162753629</v>
      </c>
      <c r="H35" s="40">
        <f t="shared" si="5"/>
        <v>-528125982.71999997</v>
      </c>
      <c r="I35" s="40">
        <f t="shared" si="6"/>
        <v>14.466927854715076</v>
      </c>
      <c r="J35" s="55">
        <v>40257315</v>
      </c>
      <c r="K35" s="40">
        <f t="shared" si="7"/>
        <v>10230096.899999999</v>
      </c>
      <c r="L35" s="40">
        <f t="shared" si="8"/>
        <v>134.0694128438092</v>
      </c>
      <c r="M35" s="40">
        <f t="shared" si="9"/>
        <v>-577195056.89999998</v>
      </c>
      <c r="N35" s="40">
        <f t="shared" si="10"/>
        <v>6.5199061226571668</v>
      </c>
      <c r="O35" s="55">
        <v>267385</v>
      </c>
      <c r="P35" s="50">
        <f t="shared" si="11"/>
        <v>-29759833.100000001</v>
      </c>
      <c r="Q35" s="50">
        <f t="shared" si="12"/>
        <v>0.89047543168842536</v>
      </c>
      <c r="R35" s="50">
        <f t="shared" si="13"/>
        <v>-617184986.89999998</v>
      </c>
      <c r="S35" s="50">
        <f t="shared" si="14"/>
        <v>4.3304554677992969E-2</v>
      </c>
    </row>
    <row r="36" spans="1:19" s="5" customFormat="1" ht="15.75" x14ac:dyDescent="0.25">
      <c r="A36" s="2" t="s">
        <v>40</v>
      </c>
      <c r="B36" s="11" t="s">
        <v>41</v>
      </c>
      <c r="C36" s="37">
        <v>505757709.52999997</v>
      </c>
      <c r="D36" s="53">
        <v>374202606.86000001</v>
      </c>
      <c r="E36" s="55">
        <v>48767469.950000003</v>
      </c>
      <c r="F36" s="40">
        <f t="shared" si="3"/>
        <v>-456990239.57999998</v>
      </c>
      <c r="G36" s="40">
        <f t="shared" si="4"/>
        <v>9.642457056229464</v>
      </c>
      <c r="H36" s="40">
        <f t="shared" si="5"/>
        <v>-325435136.91000003</v>
      </c>
      <c r="I36" s="40">
        <f t="shared" si="6"/>
        <v>13.032370447447288</v>
      </c>
      <c r="J36" s="55">
        <v>122872160.79000001</v>
      </c>
      <c r="K36" s="40">
        <f t="shared" si="7"/>
        <v>-382885548.73999995</v>
      </c>
      <c r="L36" s="40">
        <f t="shared" si="8"/>
        <v>24.294668865094504</v>
      </c>
      <c r="M36" s="40">
        <f t="shared" si="9"/>
        <v>-251330446.06999999</v>
      </c>
      <c r="N36" s="40">
        <f t="shared" si="10"/>
        <v>32.835730841386159</v>
      </c>
      <c r="O36" s="55">
        <v>125878848.31</v>
      </c>
      <c r="P36" s="50">
        <f t="shared" si="11"/>
        <v>-379878861.21999997</v>
      </c>
      <c r="Q36" s="50">
        <f t="shared" si="12"/>
        <v>24.889160548235452</v>
      </c>
      <c r="R36" s="50">
        <f t="shared" si="13"/>
        <v>-248323758.55000001</v>
      </c>
      <c r="S36" s="50">
        <f t="shared" si="14"/>
        <v>33.639222710464686</v>
      </c>
    </row>
    <row r="37" spans="1:19" s="5" customFormat="1" ht="48.75" customHeight="1" x14ac:dyDescent="0.25">
      <c r="A37" s="12" t="s">
        <v>93</v>
      </c>
      <c r="B37" s="13" t="s">
        <v>94</v>
      </c>
      <c r="C37" s="37">
        <v>0</v>
      </c>
      <c r="D37" s="53">
        <v>0</v>
      </c>
      <c r="E37" s="40">
        <v>0</v>
      </c>
      <c r="F37" s="40">
        <f t="shared" ref="F37" si="31">E37-C37</f>
        <v>0</v>
      </c>
      <c r="G37" s="40"/>
      <c r="H37" s="40">
        <f t="shared" ref="H37" si="32">E37-D37</f>
        <v>0</v>
      </c>
      <c r="I37" s="40"/>
      <c r="J37" s="53">
        <v>0</v>
      </c>
      <c r="K37" s="40">
        <f t="shared" ref="K37" si="33">J37-C37</f>
        <v>0</v>
      </c>
      <c r="L37" s="40"/>
      <c r="M37" s="40">
        <f t="shared" ref="M37" si="34">J37-D37</f>
        <v>0</v>
      </c>
      <c r="N37" s="40"/>
      <c r="O37" s="34">
        <v>0</v>
      </c>
      <c r="P37" s="50">
        <f t="shared" ref="P37" si="35">O37-C37</f>
        <v>0</v>
      </c>
      <c r="Q37" s="50"/>
      <c r="R37" s="50">
        <f t="shared" ref="R37" si="36">O37-D37</f>
        <v>0</v>
      </c>
      <c r="S37" s="50"/>
    </row>
    <row r="38" spans="1:19" s="5" customFormat="1" ht="47.25" x14ac:dyDescent="0.25">
      <c r="A38" s="2" t="s">
        <v>42</v>
      </c>
      <c r="B38" s="11" t="s">
        <v>43</v>
      </c>
      <c r="C38" s="37">
        <v>322828310.89999998</v>
      </c>
      <c r="D38" s="53">
        <v>417953380.31</v>
      </c>
      <c r="E38" s="55">
        <v>404452572.69999999</v>
      </c>
      <c r="F38" s="40">
        <f t="shared" si="3"/>
        <v>81624261.800000012</v>
      </c>
      <c r="G38" s="40">
        <f t="shared" si="4"/>
        <v>125.28410893469753</v>
      </c>
      <c r="H38" s="40">
        <f t="shared" si="5"/>
        <v>-13500807.610000014</v>
      </c>
      <c r="I38" s="40">
        <f t="shared" si="6"/>
        <v>96.769781452661945</v>
      </c>
      <c r="J38" s="55">
        <v>397278694.42000002</v>
      </c>
      <c r="K38" s="40">
        <f t="shared" si="7"/>
        <v>74450383.520000041</v>
      </c>
      <c r="L38" s="40">
        <f t="shared" si="8"/>
        <v>123.06191278963199</v>
      </c>
      <c r="M38" s="40">
        <f t="shared" si="9"/>
        <v>-20674685.889999986</v>
      </c>
      <c r="N38" s="40">
        <f t="shared" si="10"/>
        <v>95.053351195612919</v>
      </c>
      <c r="O38" s="55">
        <v>392723249.48000002</v>
      </c>
      <c r="P38" s="50">
        <f t="shared" si="11"/>
        <v>69894938.580000043</v>
      </c>
      <c r="Q38" s="50">
        <f t="shared" si="12"/>
        <v>121.65080825319899</v>
      </c>
      <c r="R38" s="50">
        <f t="shared" si="13"/>
        <v>-25230130.829999983</v>
      </c>
      <c r="S38" s="50">
        <f t="shared" si="14"/>
        <v>93.963410270474057</v>
      </c>
    </row>
    <row r="39" spans="1:19" s="6" customFormat="1" ht="31.5" x14ac:dyDescent="0.25">
      <c r="A39" s="3" t="s">
        <v>101</v>
      </c>
      <c r="B39" s="14" t="s">
        <v>102</v>
      </c>
      <c r="C39" s="42">
        <f>C40</f>
        <v>9678401.1600000001</v>
      </c>
      <c r="D39" s="42">
        <f t="shared" ref="D39:O39" si="37">D40</f>
        <v>12769721.48</v>
      </c>
      <c r="E39" s="42">
        <f t="shared" si="37"/>
        <v>7754100</v>
      </c>
      <c r="F39" s="38">
        <f t="shared" si="3"/>
        <v>-1924301.1600000001</v>
      </c>
      <c r="G39" s="40"/>
      <c r="H39" s="38">
        <f t="shared" si="5"/>
        <v>-5015621.4800000004</v>
      </c>
      <c r="I39" s="38">
        <f t="shared" si="6"/>
        <v>60.722546001841224</v>
      </c>
      <c r="J39" s="42">
        <f t="shared" si="37"/>
        <v>7754100</v>
      </c>
      <c r="K39" s="38">
        <f t="shared" si="7"/>
        <v>-1924301.1600000001</v>
      </c>
      <c r="L39" s="38"/>
      <c r="M39" s="38">
        <f t="shared" si="9"/>
        <v>-5015621.4800000004</v>
      </c>
      <c r="N39" s="38">
        <f t="shared" si="10"/>
        <v>60.722546001841224</v>
      </c>
      <c r="O39" s="42">
        <f t="shared" si="37"/>
        <v>7754100</v>
      </c>
      <c r="P39" s="39">
        <f t="shared" si="11"/>
        <v>-1924301.1600000001</v>
      </c>
      <c r="Q39" s="39"/>
      <c r="R39" s="39">
        <f t="shared" si="13"/>
        <v>-5015621.4800000004</v>
      </c>
      <c r="S39" s="39">
        <f t="shared" si="14"/>
        <v>60.722546001841224</v>
      </c>
    </row>
    <row r="40" spans="1:19" s="5" customFormat="1" ht="31.5" x14ac:dyDescent="0.25">
      <c r="A40" s="2" t="s">
        <v>100</v>
      </c>
      <c r="B40" s="13" t="s">
        <v>103</v>
      </c>
      <c r="C40" s="37">
        <v>9678401.1600000001</v>
      </c>
      <c r="D40" s="34">
        <v>12769721.48</v>
      </c>
      <c r="E40" s="55">
        <v>7754100</v>
      </c>
      <c r="F40" s="40">
        <f t="shared" si="3"/>
        <v>-1924301.1600000001</v>
      </c>
      <c r="G40" s="40"/>
      <c r="H40" s="40">
        <f t="shared" si="5"/>
        <v>-5015621.4800000004</v>
      </c>
      <c r="I40" s="40">
        <f t="shared" si="6"/>
        <v>60.722546001841224</v>
      </c>
      <c r="J40" s="55">
        <v>7754100</v>
      </c>
      <c r="K40" s="40">
        <f t="shared" si="7"/>
        <v>-1924301.1600000001</v>
      </c>
      <c r="L40" s="40"/>
      <c r="M40" s="40">
        <f t="shared" si="9"/>
        <v>-5015621.4800000004</v>
      </c>
      <c r="N40" s="40">
        <f t="shared" si="10"/>
        <v>60.722546001841224</v>
      </c>
      <c r="O40" s="55">
        <v>7754100</v>
      </c>
      <c r="P40" s="50">
        <f t="shared" si="11"/>
        <v>-1924301.1600000001</v>
      </c>
      <c r="Q40" s="50"/>
      <c r="R40" s="50">
        <f t="shared" si="13"/>
        <v>-5015621.4800000004</v>
      </c>
      <c r="S40" s="50">
        <f t="shared" si="14"/>
        <v>60.722546001841224</v>
      </c>
    </row>
    <row r="41" spans="1:19" s="5" customFormat="1" ht="16.5" customHeight="1" x14ac:dyDescent="0.25">
      <c r="A41" s="3" t="s">
        <v>44</v>
      </c>
      <c r="B41" s="10" t="s">
        <v>45</v>
      </c>
      <c r="C41" s="38">
        <f>C42+C43+C44+C45+C46+C47</f>
        <v>2799412779.54</v>
      </c>
      <c r="D41" s="38">
        <f t="shared" ref="D41:E41" si="38">D42+D43+D44+D45+D46+D47</f>
        <v>3259162102.9299998</v>
      </c>
      <c r="E41" s="38">
        <f t="shared" si="38"/>
        <v>3249184081.0599999</v>
      </c>
      <c r="F41" s="38">
        <f t="shared" si="3"/>
        <v>449771301.51999998</v>
      </c>
      <c r="G41" s="38">
        <f t="shared" si="4"/>
        <v>116.06663028786726</v>
      </c>
      <c r="H41" s="38">
        <f t="shared" si="5"/>
        <v>-9978021.8699998856</v>
      </c>
      <c r="I41" s="38">
        <f t="shared" si="6"/>
        <v>99.693847020955801</v>
      </c>
      <c r="J41" s="38">
        <f t="shared" ref="J41" si="39">J42+J43+J44+J45+J46+J47</f>
        <v>3562733451.1300001</v>
      </c>
      <c r="K41" s="38">
        <f t="shared" si="7"/>
        <v>763320671.59000015</v>
      </c>
      <c r="L41" s="38">
        <f t="shared" si="8"/>
        <v>127.26717107133551</v>
      </c>
      <c r="M41" s="38">
        <f t="shared" si="9"/>
        <v>303571348.20000029</v>
      </c>
      <c r="N41" s="38">
        <f t="shared" si="10"/>
        <v>109.31439856664657</v>
      </c>
      <c r="O41" s="38">
        <f t="shared" ref="O41" si="40">O42+O43+O44+O45+O46+O47</f>
        <v>3852340482.0499997</v>
      </c>
      <c r="P41" s="39">
        <f t="shared" si="11"/>
        <v>1052927702.5099998</v>
      </c>
      <c r="Q41" s="39">
        <f t="shared" si="12"/>
        <v>137.61244894663292</v>
      </c>
      <c r="R41" s="39">
        <f t="shared" si="13"/>
        <v>593178379.11999989</v>
      </c>
      <c r="S41" s="39">
        <f t="shared" si="14"/>
        <v>118.20033371726832</v>
      </c>
    </row>
    <row r="42" spans="1:19" s="5" customFormat="1" ht="15.75" x14ac:dyDescent="0.25">
      <c r="A42" s="2" t="s">
        <v>46</v>
      </c>
      <c r="B42" s="11" t="s">
        <v>47</v>
      </c>
      <c r="C42" s="37">
        <v>1043665422.5599999</v>
      </c>
      <c r="D42" s="53">
        <v>1265984525.2</v>
      </c>
      <c r="E42" s="55">
        <v>1112333738.29</v>
      </c>
      <c r="F42" s="40">
        <f t="shared" si="3"/>
        <v>68668315.730000019</v>
      </c>
      <c r="G42" s="40">
        <f t="shared" si="4"/>
        <v>106.57953346404483</v>
      </c>
      <c r="H42" s="40">
        <f t="shared" si="5"/>
        <v>-153650786.91000009</v>
      </c>
      <c r="I42" s="40">
        <f t="shared" si="6"/>
        <v>87.863138620456169</v>
      </c>
      <c r="J42" s="55">
        <v>1182184595.22</v>
      </c>
      <c r="K42" s="40">
        <f t="shared" si="7"/>
        <v>138519172.66000009</v>
      </c>
      <c r="L42" s="40">
        <f t="shared" si="8"/>
        <v>113.27237347005588</v>
      </c>
      <c r="M42" s="40">
        <f t="shared" si="9"/>
        <v>-83799929.980000019</v>
      </c>
      <c r="N42" s="40">
        <f t="shared" si="10"/>
        <v>93.380651318248837</v>
      </c>
      <c r="O42" s="55">
        <v>1259052380.53</v>
      </c>
      <c r="P42" s="50">
        <f t="shared" si="11"/>
        <v>215386957.97000003</v>
      </c>
      <c r="Q42" s="50">
        <f t="shared" si="12"/>
        <v>120.63754852026034</v>
      </c>
      <c r="R42" s="50">
        <f t="shared" si="13"/>
        <v>-6932144.6700000763</v>
      </c>
      <c r="S42" s="50">
        <f t="shared" si="14"/>
        <v>99.452430536707794</v>
      </c>
    </row>
    <row r="43" spans="1:19" s="5" customFormat="1" ht="15.75" x14ac:dyDescent="0.25">
      <c r="A43" s="2" t="s">
        <v>48</v>
      </c>
      <c r="B43" s="11" t="s">
        <v>49</v>
      </c>
      <c r="C43" s="37">
        <v>1416204634.8499999</v>
      </c>
      <c r="D43" s="53">
        <v>1631442011.1099999</v>
      </c>
      <c r="E43" s="55">
        <v>1765129870.8399999</v>
      </c>
      <c r="F43" s="40">
        <f t="shared" si="3"/>
        <v>348925235.99000001</v>
      </c>
      <c r="G43" s="40">
        <f t="shared" si="4"/>
        <v>124.63805211504318</v>
      </c>
      <c r="H43" s="40">
        <f t="shared" si="5"/>
        <v>133687859.73000002</v>
      </c>
      <c r="I43" s="40">
        <f t="shared" si="6"/>
        <v>108.19445979811697</v>
      </c>
      <c r="J43" s="55">
        <v>2004405782.6199999</v>
      </c>
      <c r="K43" s="40">
        <f t="shared" si="7"/>
        <v>588201147.76999998</v>
      </c>
      <c r="L43" s="40">
        <f t="shared" si="8"/>
        <v>141.53362680050122</v>
      </c>
      <c r="M43" s="40">
        <f t="shared" si="9"/>
        <v>372963771.50999999</v>
      </c>
      <c r="N43" s="40">
        <f t="shared" si="10"/>
        <v>122.86098855920984</v>
      </c>
      <c r="O43" s="55">
        <v>2207005829.1500001</v>
      </c>
      <c r="P43" s="50">
        <f t="shared" si="11"/>
        <v>790801194.30000019</v>
      </c>
      <c r="Q43" s="50">
        <f t="shared" si="12"/>
        <v>155.83947226551476</v>
      </c>
      <c r="R43" s="50">
        <f t="shared" si="13"/>
        <v>575563818.0400002</v>
      </c>
      <c r="S43" s="50">
        <f t="shared" si="14"/>
        <v>135.27945303114993</v>
      </c>
    </row>
    <row r="44" spans="1:19" s="5" customFormat="1" ht="21" customHeight="1" x14ac:dyDescent="0.25">
      <c r="A44" s="2" t="s">
        <v>50</v>
      </c>
      <c r="B44" s="11" t="s">
        <v>51</v>
      </c>
      <c r="C44" s="37">
        <v>251862285.62</v>
      </c>
      <c r="D44" s="53">
        <v>269986112.76999998</v>
      </c>
      <c r="E44" s="55">
        <v>294740480.57999998</v>
      </c>
      <c r="F44" s="40">
        <f t="shared" si="3"/>
        <v>42878194.959999979</v>
      </c>
      <c r="G44" s="40">
        <f t="shared" si="4"/>
        <v>117.02446035318401</v>
      </c>
      <c r="H44" s="40">
        <f t="shared" si="5"/>
        <v>24754367.810000002</v>
      </c>
      <c r="I44" s="40">
        <f t="shared" si="6"/>
        <v>109.16875596156612</v>
      </c>
      <c r="J44" s="55">
        <v>301575159.54000002</v>
      </c>
      <c r="K44" s="40">
        <f t="shared" si="7"/>
        <v>49712873.920000017</v>
      </c>
      <c r="L44" s="40">
        <f t="shared" si="8"/>
        <v>119.73811751831906</v>
      </c>
      <c r="M44" s="40">
        <f t="shared" si="9"/>
        <v>31589046.770000041</v>
      </c>
      <c r="N44" s="40">
        <f t="shared" si="10"/>
        <v>111.70024874461251</v>
      </c>
      <c r="O44" s="55">
        <v>309348113.49000001</v>
      </c>
      <c r="P44" s="50">
        <f t="shared" si="11"/>
        <v>57485827.870000005</v>
      </c>
      <c r="Q44" s="50">
        <f t="shared" si="12"/>
        <v>122.82430961368007</v>
      </c>
      <c r="R44" s="50">
        <f t="shared" si="13"/>
        <v>39362000.720000029</v>
      </c>
      <c r="S44" s="50">
        <f t="shared" si="14"/>
        <v>114.57926865798922</v>
      </c>
    </row>
    <row r="45" spans="1:19" s="5" customFormat="1" ht="47.25" x14ac:dyDescent="0.25">
      <c r="A45" s="2" t="s">
        <v>52</v>
      </c>
      <c r="B45" s="11" t="s">
        <v>53</v>
      </c>
      <c r="C45" s="37">
        <v>1062890</v>
      </c>
      <c r="D45" s="53">
        <v>915312</v>
      </c>
      <c r="E45" s="55">
        <v>1364800</v>
      </c>
      <c r="F45" s="40">
        <f t="shared" si="3"/>
        <v>301910</v>
      </c>
      <c r="G45" s="40">
        <f t="shared" si="4"/>
        <v>128.40463265248522</v>
      </c>
      <c r="H45" s="40">
        <f t="shared" si="5"/>
        <v>449488</v>
      </c>
      <c r="I45" s="40">
        <f t="shared" si="6"/>
        <v>149.10762668904155</v>
      </c>
      <c r="J45" s="55">
        <v>1164472</v>
      </c>
      <c r="K45" s="40">
        <f t="shared" si="7"/>
        <v>101582</v>
      </c>
      <c r="L45" s="40">
        <f t="shared" si="8"/>
        <v>109.55715078700523</v>
      </c>
      <c r="M45" s="40">
        <f t="shared" si="9"/>
        <v>249160</v>
      </c>
      <c r="N45" s="40">
        <f t="shared" si="10"/>
        <v>127.22131906934466</v>
      </c>
      <c r="O45" s="55">
        <v>1011871.68</v>
      </c>
      <c r="P45" s="50">
        <f t="shared" si="11"/>
        <v>-51018.319999999949</v>
      </c>
      <c r="Q45" s="50">
        <f t="shared" si="12"/>
        <v>95.200037633245216</v>
      </c>
      <c r="R45" s="50">
        <f t="shared" si="13"/>
        <v>96559.680000000051</v>
      </c>
      <c r="S45" s="50">
        <f t="shared" si="14"/>
        <v>110.54937332843883</v>
      </c>
    </row>
    <row r="46" spans="1:19" s="5" customFormat="1" ht="16.5" customHeight="1" x14ac:dyDescent="0.25">
      <c r="A46" s="2" t="s">
        <v>54</v>
      </c>
      <c r="B46" s="11" t="s">
        <v>55</v>
      </c>
      <c r="C46" s="37">
        <v>5053401.6100000003</v>
      </c>
      <c r="D46" s="34">
        <v>6067031.2400000002</v>
      </c>
      <c r="E46" s="55">
        <v>1194700</v>
      </c>
      <c r="F46" s="40">
        <f t="shared" si="3"/>
        <v>-3858701.6100000003</v>
      </c>
      <c r="G46" s="40">
        <f t="shared" si="4"/>
        <v>23.641501155100155</v>
      </c>
      <c r="H46" s="40">
        <f t="shared" si="5"/>
        <v>-4872331.24</v>
      </c>
      <c r="I46" s="40">
        <f t="shared" si="6"/>
        <v>19.691673781458885</v>
      </c>
      <c r="J46" s="55">
        <v>0</v>
      </c>
      <c r="K46" s="40">
        <f t="shared" si="7"/>
        <v>-5053401.6100000003</v>
      </c>
      <c r="L46" s="40">
        <f t="shared" si="8"/>
        <v>0</v>
      </c>
      <c r="M46" s="40">
        <f t="shared" si="9"/>
        <v>-6067031.2400000002</v>
      </c>
      <c r="N46" s="40">
        <f t="shared" si="10"/>
        <v>0</v>
      </c>
      <c r="O46" s="55">
        <v>0</v>
      </c>
      <c r="P46" s="50">
        <f t="shared" si="11"/>
        <v>-5053401.6100000003</v>
      </c>
      <c r="Q46" s="50">
        <f t="shared" si="12"/>
        <v>0</v>
      </c>
      <c r="R46" s="50">
        <f t="shared" si="13"/>
        <v>-6067031.2400000002</v>
      </c>
      <c r="S46" s="50">
        <f t="shared" si="14"/>
        <v>0</v>
      </c>
    </row>
    <row r="47" spans="1:19" s="5" customFormat="1" ht="32.25" customHeight="1" x14ac:dyDescent="0.25">
      <c r="A47" s="2" t="s">
        <v>56</v>
      </c>
      <c r="B47" s="11" t="s">
        <v>57</v>
      </c>
      <c r="C47" s="37">
        <v>81564144.900000006</v>
      </c>
      <c r="D47" s="53">
        <v>84767110.609999999</v>
      </c>
      <c r="E47" s="55">
        <v>74420491.349999994</v>
      </c>
      <c r="F47" s="40">
        <f t="shared" si="3"/>
        <v>-7143653.5500000119</v>
      </c>
      <c r="G47" s="40">
        <f t="shared" si="4"/>
        <v>91.241674195495662</v>
      </c>
      <c r="H47" s="40">
        <f t="shared" si="5"/>
        <v>-10346619.260000005</v>
      </c>
      <c r="I47" s="40">
        <f t="shared" si="6"/>
        <v>87.794064011921847</v>
      </c>
      <c r="J47" s="55">
        <v>73403441.75</v>
      </c>
      <c r="K47" s="40">
        <f t="shared" si="7"/>
        <v>-8160703.150000006</v>
      </c>
      <c r="L47" s="40">
        <f t="shared" si="8"/>
        <v>89.994741978837311</v>
      </c>
      <c r="M47" s="40">
        <f t="shared" si="9"/>
        <v>-11363668.859999999</v>
      </c>
      <c r="N47" s="40">
        <f t="shared" si="10"/>
        <v>86.594247723881452</v>
      </c>
      <c r="O47" s="55">
        <v>75922287.200000003</v>
      </c>
      <c r="P47" s="50">
        <f t="shared" si="11"/>
        <v>-5641857.700000003</v>
      </c>
      <c r="Q47" s="50">
        <f t="shared" si="12"/>
        <v>93.082919330648181</v>
      </c>
      <c r="R47" s="50">
        <f t="shared" si="13"/>
        <v>-8844823.4099999964</v>
      </c>
      <c r="S47" s="50">
        <f t="shared" si="14"/>
        <v>89.56573682133201</v>
      </c>
    </row>
    <row r="48" spans="1:19" s="5" customFormat="1" ht="32.25" customHeight="1" x14ac:dyDescent="0.25">
      <c r="A48" s="3" t="s">
        <v>58</v>
      </c>
      <c r="B48" s="10" t="s">
        <v>59</v>
      </c>
      <c r="C48" s="38">
        <f>C49+C50</f>
        <v>362258591.76999998</v>
      </c>
      <c r="D48" s="38">
        <f t="shared" ref="D48:E48" si="41">D49+D50</f>
        <v>529692299.63</v>
      </c>
      <c r="E48" s="38">
        <f t="shared" si="41"/>
        <v>232902410.41000003</v>
      </c>
      <c r="F48" s="38">
        <f t="shared" si="3"/>
        <v>-129356181.35999995</v>
      </c>
      <c r="G48" s="38">
        <f t="shared" si="4"/>
        <v>64.291756138076934</v>
      </c>
      <c r="H48" s="38">
        <f t="shared" si="5"/>
        <v>-296789889.21999997</v>
      </c>
      <c r="I48" s="38">
        <f t="shared" si="6"/>
        <v>43.969378179121485</v>
      </c>
      <c r="J48" s="38">
        <f t="shared" ref="J48" si="42">J49+J50</f>
        <v>192403232.84</v>
      </c>
      <c r="K48" s="38">
        <f t="shared" si="7"/>
        <v>-169855358.92999998</v>
      </c>
      <c r="L48" s="38">
        <f t="shared" si="8"/>
        <v>53.112124104473388</v>
      </c>
      <c r="M48" s="38">
        <f t="shared" si="9"/>
        <v>-337289066.78999996</v>
      </c>
      <c r="N48" s="38">
        <f t="shared" si="10"/>
        <v>36.323585027457881</v>
      </c>
      <c r="O48" s="38">
        <f t="shared" ref="O48" si="43">O49+O50</f>
        <v>200918764.15000001</v>
      </c>
      <c r="P48" s="39">
        <f t="shared" si="11"/>
        <v>-161339827.61999997</v>
      </c>
      <c r="Q48" s="39">
        <f t="shared" si="12"/>
        <v>55.462801632477074</v>
      </c>
      <c r="R48" s="39">
        <f t="shared" si="13"/>
        <v>-328773535.48000002</v>
      </c>
      <c r="S48" s="39">
        <f t="shared" si="14"/>
        <v>37.931222388988004</v>
      </c>
    </row>
    <row r="49" spans="1:19" s="5" customFormat="1" ht="15.75" x14ac:dyDescent="0.25">
      <c r="A49" s="2" t="s">
        <v>60</v>
      </c>
      <c r="B49" s="11" t="s">
        <v>61</v>
      </c>
      <c r="C49" s="37">
        <v>178752207.02000001</v>
      </c>
      <c r="D49" s="53">
        <v>330219429.20999998</v>
      </c>
      <c r="E49" s="55">
        <v>220954778.02000001</v>
      </c>
      <c r="F49" s="40">
        <f t="shared" si="3"/>
        <v>42202571</v>
      </c>
      <c r="G49" s="40">
        <f t="shared" si="4"/>
        <v>123.60953842392452</v>
      </c>
      <c r="H49" s="40">
        <f t="shared" si="5"/>
        <v>-109264651.18999997</v>
      </c>
      <c r="I49" s="40">
        <f t="shared" si="6"/>
        <v>66.911501406383294</v>
      </c>
      <c r="J49" s="55">
        <v>179977013.03</v>
      </c>
      <c r="K49" s="40">
        <f t="shared" si="7"/>
        <v>1224806.0099999905</v>
      </c>
      <c r="L49" s="40">
        <f t="shared" si="8"/>
        <v>100.68519769932851</v>
      </c>
      <c r="M49" s="40">
        <f t="shared" si="9"/>
        <v>-150242416.17999998</v>
      </c>
      <c r="N49" s="40">
        <f t="shared" si="10"/>
        <v>54.502248235534708</v>
      </c>
      <c r="O49" s="55">
        <v>187994924.53</v>
      </c>
      <c r="P49" s="50">
        <f t="shared" si="11"/>
        <v>9242717.5099999905</v>
      </c>
      <c r="Q49" s="50">
        <f t="shared" si="12"/>
        <v>105.17068721225122</v>
      </c>
      <c r="R49" s="50">
        <f t="shared" si="13"/>
        <v>-142224504.67999998</v>
      </c>
      <c r="S49" s="50">
        <f t="shared" si="14"/>
        <v>56.930303883011788</v>
      </c>
    </row>
    <row r="50" spans="1:19" s="5" customFormat="1" ht="31.5" x14ac:dyDescent="0.25">
      <c r="A50" s="2" t="s">
        <v>62</v>
      </c>
      <c r="B50" s="11" t="s">
        <v>63</v>
      </c>
      <c r="C50" s="37">
        <v>183506384.75</v>
      </c>
      <c r="D50" s="53">
        <v>199472870.41999999</v>
      </c>
      <c r="E50" s="55">
        <v>11947632.390000001</v>
      </c>
      <c r="F50" s="40">
        <f t="shared" si="3"/>
        <v>-171558752.36000001</v>
      </c>
      <c r="G50" s="40">
        <f t="shared" si="4"/>
        <v>6.5107447930364186</v>
      </c>
      <c r="H50" s="40">
        <f t="shared" si="5"/>
        <v>-187525238.02999997</v>
      </c>
      <c r="I50" s="40">
        <f t="shared" si="6"/>
        <v>5.9896026787220089</v>
      </c>
      <c r="J50" s="55">
        <v>12426219.810000001</v>
      </c>
      <c r="K50" s="40">
        <f t="shared" si="7"/>
        <v>-171080164.94</v>
      </c>
      <c r="L50" s="40">
        <f t="shared" si="8"/>
        <v>6.7715463017425064</v>
      </c>
      <c r="M50" s="40">
        <f t="shared" si="9"/>
        <v>-187046650.60999998</v>
      </c>
      <c r="N50" s="40">
        <f t="shared" si="10"/>
        <v>6.2295287493662572</v>
      </c>
      <c r="O50" s="55">
        <v>12923839.619999999</v>
      </c>
      <c r="P50" s="50">
        <f t="shared" si="11"/>
        <v>-170582545.13</v>
      </c>
      <c r="Q50" s="50">
        <f t="shared" si="12"/>
        <v>7.0427193242386625</v>
      </c>
      <c r="R50" s="50">
        <f t="shared" si="13"/>
        <v>-186549030.79999998</v>
      </c>
      <c r="S50" s="50">
        <f t="shared" si="14"/>
        <v>6.4789961626301444</v>
      </c>
    </row>
    <row r="51" spans="1:19" s="5" customFormat="1" ht="20.25" customHeight="1" x14ac:dyDescent="0.25">
      <c r="A51" s="3" t="s">
        <v>64</v>
      </c>
      <c r="B51" s="10" t="s">
        <v>65</v>
      </c>
      <c r="C51" s="38">
        <f>C52</f>
        <v>4285151.7699999996</v>
      </c>
      <c r="D51" s="38">
        <f t="shared" ref="D51:E51" si="44">D52</f>
        <v>5537625.7599999998</v>
      </c>
      <c r="E51" s="38">
        <f t="shared" si="44"/>
        <v>5695469.54</v>
      </c>
      <c r="F51" s="38">
        <f t="shared" si="3"/>
        <v>1410317.7700000005</v>
      </c>
      <c r="G51" s="38">
        <f t="shared" si="4"/>
        <v>132.91173441915222</v>
      </c>
      <c r="H51" s="38">
        <f t="shared" si="5"/>
        <v>157843.78000000026</v>
      </c>
      <c r="I51" s="38">
        <f t="shared" si="6"/>
        <v>102.85038727499708</v>
      </c>
      <c r="J51" s="38">
        <f t="shared" ref="J51" si="45">J52</f>
        <v>5504557.6100000003</v>
      </c>
      <c r="K51" s="38">
        <f t="shared" si="7"/>
        <v>1219405.8400000008</v>
      </c>
      <c r="L51" s="38">
        <f t="shared" si="8"/>
        <v>128.45653795828102</v>
      </c>
      <c r="M51" s="38">
        <f t="shared" si="9"/>
        <v>-33068.149999999441</v>
      </c>
      <c r="N51" s="38">
        <f t="shared" si="10"/>
        <v>99.402846067373119</v>
      </c>
      <c r="O51" s="38">
        <f t="shared" ref="O51" si="46">O52</f>
        <v>5318693.26</v>
      </c>
      <c r="P51" s="39">
        <f t="shared" si="11"/>
        <v>1033541.4900000002</v>
      </c>
      <c r="Q51" s="39">
        <f t="shared" si="12"/>
        <v>124.11913382475133</v>
      </c>
      <c r="R51" s="39">
        <f t="shared" si="13"/>
        <v>-218932.5</v>
      </c>
      <c r="S51" s="39">
        <f t="shared" si="14"/>
        <v>96.046455475893339</v>
      </c>
    </row>
    <row r="52" spans="1:19" s="5" customFormat="1" ht="30.75" customHeight="1" x14ac:dyDescent="0.25">
      <c r="A52" s="2" t="s">
        <v>66</v>
      </c>
      <c r="B52" s="11" t="s">
        <v>67</v>
      </c>
      <c r="C52" s="34">
        <v>4285151.7699999996</v>
      </c>
      <c r="D52" s="34">
        <v>5537625.7599999998</v>
      </c>
      <c r="E52" s="55">
        <v>5695469.54</v>
      </c>
      <c r="F52" s="40">
        <f t="shared" si="3"/>
        <v>1410317.7700000005</v>
      </c>
      <c r="G52" s="40">
        <f t="shared" si="4"/>
        <v>132.91173441915222</v>
      </c>
      <c r="H52" s="40">
        <f t="shared" si="5"/>
        <v>157843.78000000026</v>
      </c>
      <c r="I52" s="40">
        <f t="shared" si="6"/>
        <v>102.85038727499708</v>
      </c>
      <c r="J52" s="56">
        <v>5504557.6100000003</v>
      </c>
      <c r="K52" s="40">
        <f t="shared" si="7"/>
        <v>1219405.8400000008</v>
      </c>
      <c r="L52" s="40">
        <f t="shared" si="8"/>
        <v>128.45653795828102</v>
      </c>
      <c r="M52" s="40">
        <f t="shared" si="9"/>
        <v>-33068.149999999441</v>
      </c>
      <c r="N52" s="40">
        <f t="shared" si="10"/>
        <v>99.402846067373119</v>
      </c>
      <c r="O52" s="55">
        <v>5318693.26</v>
      </c>
      <c r="P52" s="50">
        <f t="shared" si="11"/>
        <v>1033541.4900000002</v>
      </c>
      <c r="Q52" s="50">
        <f t="shared" si="12"/>
        <v>124.11913382475133</v>
      </c>
      <c r="R52" s="50">
        <f t="shared" si="13"/>
        <v>-218932.5</v>
      </c>
      <c r="S52" s="50">
        <f t="shared" si="14"/>
        <v>96.046455475893339</v>
      </c>
    </row>
    <row r="53" spans="1:19" s="5" customFormat="1" ht="16.5" customHeight="1" x14ac:dyDescent="0.25">
      <c r="A53" s="3" t="s">
        <v>68</v>
      </c>
      <c r="B53" s="10" t="s">
        <v>69</v>
      </c>
      <c r="C53" s="38">
        <f>C54+C55+C56+C57</f>
        <v>241864757.13999999</v>
      </c>
      <c r="D53" s="38">
        <f t="shared" ref="D53:E53" si="47">D54+D55+D56+D57</f>
        <v>557869014.88999999</v>
      </c>
      <c r="E53" s="38">
        <f t="shared" si="47"/>
        <v>347601876.05000001</v>
      </c>
      <c r="F53" s="38">
        <f t="shared" si="3"/>
        <v>105737118.91000003</v>
      </c>
      <c r="G53" s="38">
        <f t="shared" si="4"/>
        <v>143.71745605284508</v>
      </c>
      <c r="H53" s="38">
        <f t="shared" si="5"/>
        <v>-210267138.83999997</v>
      </c>
      <c r="I53" s="38">
        <f t="shared" si="6"/>
        <v>62.308869424938365</v>
      </c>
      <c r="J53" s="38">
        <f t="shared" ref="J53" si="48">J54+J55+J56+J57</f>
        <v>233938573.34999999</v>
      </c>
      <c r="K53" s="38">
        <f t="shared" si="7"/>
        <v>-7926183.7899999917</v>
      </c>
      <c r="L53" s="38">
        <f t="shared" si="8"/>
        <v>96.722886011287684</v>
      </c>
      <c r="M53" s="38">
        <f t="shared" si="9"/>
        <v>-323930441.53999996</v>
      </c>
      <c r="N53" s="38">
        <f t="shared" si="10"/>
        <v>41.934319187117381</v>
      </c>
      <c r="O53" s="38">
        <f t="shared" ref="O53" si="49">O54+O55+O56+O57</f>
        <v>237854000.25999999</v>
      </c>
      <c r="P53" s="39">
        <f t="shared" si="11"/>
        <v>-4010756.8799999952</v>
      </c>
      <c r="Q53" s="39">
        <f t="shared" si="12"/>
        <v>98.341735717337926</v>
      </c>
      <c r="R53" s="39">
        <f t="shared" si="13"/>
        <v>-320015014.63</v>
      </c>
      <c r="S53" s="39">
        <f t="shared" si="14"/>
        <v>42.636173350997062</v>
      </c>
    </row>
    <row r="54" spans="1:19" s="5" customFormat="1" ht="15.75" x14ac:dyDescent="0.25">
      <c r="A54" s="2" t="s">
        <v>70</v>
      </c>
      <c r="B54" s="11" t="s">
        <v>71</v>
      </c>
      <c r="C54" s="34">
        <v>12709061.9</v>
      </c>
      <c r="D54" s="34">
        <v>17022944.32</v>
      </c>
      <c r="E54" s="55">
        <v>19717382.699999999</v>
      </c>
      <c r="F54" s="40">
        <f t="shared" si="3"/>
        <v>7008320.7999999989</v>
      </c>
      <c r="G54" s="40">
        <f t="shared" si="4"/>
        <v>155.14428094806902</v>
      </c>
      <c r="H54" s="40">
        <f t="shared" si="5"/>
        <v>2694438.379999999</v>
      </c>
      <c r="I54" s="40">
        <f t="shared" si="6"/>
        <v>115.828274647144</v>
      </c>
      <c r="J54" s="55">
        <v>20570066.82</v>
      </c>
      <c r="K54" s="40">
        <f t="shared" si="7"/>
        <v>7861004.9199999999</v>
      </c>
      <c r="L54" s="40">
        <f t="shared" si="8"/>
        <v>161.85354184166812</v>
      </c>
      <c r="M54" s="40">
        <f t="shared" si="9"/>
        <v>3547122.5</v>
      </c>
      <c r="N54" s="40">
        <f t="shared" si="10"/>
        <v>120.83730307354961</v>
      </c>
      <c r="O54" s="55">
        <v>21456711</v>
      </c>
      <c r="P54" s="50">
        <f t="shared" si="11"/>
        <v>8747649.0999999996</v>
      </c>
      <c r="Q54" s="50">
        <f t="shared" si="12"/>
        <v>168.83001411772179</v>
      </c>
      <c r="R54" s="50">
        <f t="shared" si="13"/>
        <v>4433766.68</v>
      </c>
      <c r="S54" s="50">
        <f t="shared" si="14"/>
        <v>126.04582730609555</v>
      </c>
    </row>
    <row r="55" spans="1:19" s="5" customFormat="1" ht="31.5" x14ac:dyDescent="0.25">
      <c r="A55" s="2" t="s">
        <v>72</v>
      </c>
      <c r="B55" s="11" t="s">
        <v>73</v>
      </c>
      <c r="C55" s="37">
        <v>32573636.93</v>
      </c>
      <c r="D55" s="53">
        <v>34381927.439999998</v>
      </c>
      <c r="E55" s="55">
        <v>27052604</v>
      </c>
      <c r="F55" s="40">
        <f t="shared" si="3"/>
        <v>-5521032.9299999997</v>
      </c>
      <c r="G55" s="40">
        <f t="shared" si="4"/>
        <v>83.050609479486198</v>
      </c>
      <c r="H55" s="40">
        <f t="shared" si="5"/>
        <v>-7329323.4399999976</v>
      </c>
      <c r="I55" s="40">
        <f t="shared" si="6"/>
        <v>78.682627805580637</v>
      </c>
      <c r="J55" s="55">
        <v>306441</v>
      </c>
      <c r="K55" s="40">
        <f t="shared" si="7"/>
        <v>-32267195.93</v>
      </c>
      <c r="L55" s="40">
        <f t="shared" si="8"/>
        <v>0.94076384733622065</v>
      </c>
      <c r="M55" s="40">
        <f t="shared" si="9"/>
        <v>-34075486.439999998</v>
      </c>
      <c r="N55" s="40">
        <f t="shared" si="10"/>
        <v>0.89128511057086934</v>
      </c>
      <c r="O55" s="55">
        <v>325747</v>
      </c>
      <c r="P55" s="50">
        <f t="shared" si="11"/>
        <v>-32247889.93</v>
      </c>
      <c r="Q55" s="50">
        <f t="shared" si="12"/>
        <v>1.0000326359013052</v>
      </c>
      <c r="R55" s="50">
        <f t="shared" si="13"/>
        <v>-34056180.439999998</v>
      </c>
      <c r="S55" s="50">
        <f t="shared" si="14"/>
        <v>0.94743670368236921</v>
      </c>
    </row>
    <row r="56" spans="1:19" s="5" customFormat="1" ht="15.75" x14ac:dyDescent="0.25">
      <c r="A56" s="2" t="s">
        <v>74</v>
      </c>
      <c r="B56" s="11" t="s">
        <v>75</v>
      </c>
      <c r="C56" s="37">
        <v>195117429.75999999</v>
      </c>
      <c r="D56" s="53">
        <v>495063255.83999997</v>
      </c>
      <c r="E56" s="55">
        <v>289488342.35000002</v>
      </c>
      <c r="F56" s="40">
        <f t="shared" si="3"/>
        <v>94370912.590000033</v>
      </c>
      <c r="G56" s="40">
        <f t="shared" si="4"/>
        <v>148.36621346748927</v>
      </c>
      <c r="H56" s="40">
        <f t="shared" si="5"/>
        <v>-205574913.48999995</v>
      </c>
      <c r="I56" s="40">
        <f t="shared" si="6"/>
        <v>58.475020905926435</v>
      </c>
      <c r="J56" s="55">
        <v>202331592.53</v>
      </c>
      <c r="K56" s="40">
        <f t="shared" si="7"/>
        <v>7214162.7700000107</v>
      </c>
      <c r="L56" s="40">
        <f t="shared" si="8"/>
        <v>103.69734409625713</v>
      </c>
      <c r="M56" s="40">
        <f t="shared" si="9"/>
        <v>-292731663.30999994</v>
      </c>
      <c r="N56" s="40">
        <f t="shared" si="10"/>
        <v>40.869846457639703</v>
      </c>
      <c r="O56" s="55">
        <v>204937466.25999999</v>
      </c>
      <c r="P56" s="50">
        <f t="shared" si="11"/>
        <v>9820036.5</v>
      </c>
      <c r="Q56" s="50">
        <f t="shared" si="12"/>
        <v>105.03288533068466</v>
      </c>
      <c r="R56" s="50">
        <f t="shared" si="13"/>
        <v>-290125789.57999998</v>
      </c>
      <c r="S56" s="50">
        <f t="shared" si="14"/>
        <v>41.396218330175152</v>
      </c>
    </row>
    <row r="57" spans="1:19" s="5" customFormat="1" ht="33" customHeight="1" x14ac:dyDescent="0.25">
      <c r="A57" s="2" t="s">
        <v>76</v>
      </c>
      <c r="B57" s="11" t="s">
        <v>77</v>
      </c>
      <c r="C57" s="37">
        <v>1464628.55</v>
      </c>
      <c r="D57" s="53">
        <v>11400887.289999999</v>
      </c>
      <c r="E57" s="55">
        <v>11343547</v>
      </c>
      <c r="F57" s="40">
        <f t="shared" si="3"/>
        <v>9878918.4499999993</v>
      </c>
      <c r="G57" s="40">
        <f t="shared" si="4"/>
        <v>774.49992354716835</v>
      </c>
      <c r="H57" s="40">
        <f t="shared" si="5"/>
        <v>-57340.289999999106</v>
      </c>
      <c r="I57" s="40">
        <f t="shared" si="6"/>
        <v>99.497054145511171</v>
      </c>
      <c r="J57" s="55">
        <v>10730473</v>
      </c>
      <c r="K57" s="40">
        <f t="shared" si="7"/>
        <v>9265844.4499999993</v>
      </c>
      <c r="L57" s="40">
        <f t="shared" si="8"/>
        <v>732.64125569585542</v>
      </c>
      <c r="M57" s="40">
        <f t="shared" si="9"/>
        <v>-670414.28999999911</v>
      </c>
      <c r="N57" s="40">
        <f t="shared" si="10"/>
        <v>94.11963057833195</v>
      </c>
      <c r="O57" s="55">
        <v>11134076</v>
      </c>
      <c r="P57" s="50">
        <f t="shared" si="11"/>
        <v>9669447.4499999993</v>
      </c>
      <c r="Q57" s="50">
        <f t="shared" si="12"/>
        <v>760.19793551067949</v>
      </c>
      <c r="R57" s="50">
        <f t="shared" si="13"/>
        <v>-266811.28999999911</v>
      </c>
      <c r="S57" s="50">
        <f t="shared" si="14"/>
        <v>97.659732236507367</v>
      </c>
    </row>
    <row r="58" spans="1:19" s="5" customFormat="1" ht="33.75" customHeight="1" x14ac:dyDescent="0.25">
      <c r="A58" s="3" t="s">
        <v>78</v>
      </c>
      <c r="B58" s="10" t="s">
        <v>79</v>
      </c>
      <c r="C58" s="38">
        <f>C59+C60+C61</f>
        <v>199886487.30000001</v>
      </c>
      <c r="D58" s="38">
        <f>D59+D60+D61</f>
        <v>292982560.31</v>
      </c>
      <c r="E58" s="38">
        <f>E59+E60+E61</f>
        <v>292187664.58999997</v>
      </c>
      <c r="F58" s="38">
        <f t="shared" si="3"/>
        <v>92301177.289999962</v>
      </c>
      <c r="G58" s="38">
        <f t="shared" si="4"/>
        <v>146.17679690947273</v>
      </c>
      <c r="H58" s="38">
        <f t="shared" si="5"/>
        <v>-794895.72000002861</v>
      </c>
      <c r="I58" s="38">
        <f t="shared" si="6"/>
        <v>99.728688383650223</v>
      </c>
      <c r="J58" s="38">
        <f>J59+J60+J61</f>
        <v>332588305.63999999</v>
      </c>
      <c r="K58" s="38">
        <f t="shared" si="7"/>
        <v>132701818.33999997</v>
      </c>
      <c r="L58" s="38">
        <f t="shared" si="8"/>
        <v>166.38858890988172</v>
      </c>
      <c r="M58" s="38">
        <f t="shared" si="9"/>
        <v>39605745.329999983</v>
      </c>
      <c r="N58" s="38">
        <f t="shared" si="10"/>
        <v>113.51812383921207</v>
      </c>
      <c r="O58" s="38">
        <f>O59+O60+O61</f>
        <v>335734779.68000001</v>
      </c>
      <c r="P58" s="39">
        <f t="shared" si="11"/>
        <v>135848292.38</v>
      </c>
      <c r="Q58" s="39">
        <f t="shared" si="12"/>
        <v>167.96271934886315</v>
      </c>
      <c r="R58" s="39">
        <f t="shared" si="13"/>
        <v>42752219.370000005</v>
      </c>
      <c r="S58" s="39">
        <f t="shared" si="14"/>
        <v>114.59206968659315</v>
      </c>
    </row>
    <row r="59" spans="1:19" s="5" customFormat="1" ht="15.75" x14ac:dyDescent="0.25">
      <c r="A59" s="2" t="s">
        <v>80</v>
      </c>
      <c r="B59" s="11" t="s">
        <v>81</v>
      </c>
      <c r="C59" s="37">
        <v>169474734.24000001</v>
      </c>
      <c r="D59" s="53">
        <v>177886005.31999999</v>
      </c>
      <c r="E59" s="55">
        <v>165831342.40000001</v>
      </c>
      <c r="F59" s="40">
        <f t="shared" si="3"/>
        <v>-3643391.8400000036</v>
      </c>
      <c r="G59" s="40">
        <f t="shared" si="4"/>
        <v>97.850185836644869</v>
      </c>
      <c r="H59" s="40">
        <f t="shared" si="5"/>
        <v>-12054662.919999987</v>
      </c>
      <c r="I59" s="40">
        <f t="shared" si="6"/>
        <v>93.223377579189105</v>
      </c>
      <c r="J59" s="55">
        <v>203988202.87</v>
      </c>
      <c r="K59" s="40">
        <f t="shared" si="7"/>
        <v>34513468.629999995</v>
      </c>
      <c r="L59" s="40">
        <f t="shared" si="8"/>
        <v>120.36496400762846</v>
      </c>
      <c r="M59" s="40">
        <f t="shared" si="9"/>
        <v>26102197.550000012</v>
      </c>
      <c r="N59" s="40">
        <f t="shared" si="10"/>
        <v>114.67355315728443</v>
      </c>
      <c r="O59" s="55">
        <v>200450524.88999999</v>
      </c>
      <c r="P59" s="50">
        <f t="shared" si="11"/>
        <v>30975790.649999976</v>
      </c>
      <c r="Q59" s="50">
        <f t="shared" si="12"/>
        <v>118.27752720127232</v>
      </c>
      <c r="R59" s="50">
        <f t="shared" si="13"/>
        <v>22564519.569999993</v>
      </c>
      <c r="S59" s="50">
        <f t="shared" si="14"/>
        <v>112.6848199943602</v>
      </c>
    </row>
    <row r="60" spans="1:19" s="5" customFormat="1" ht="15.75" x14ac:dyDescent="0.25">
      <c r="A60" s="2" t="s">
        <v>99</v>
      </c>
      <c r="B60" s="11">
        <v>1103</v>
      </c>
      <c r="C60" s="37">
        <v>25507642.199999999</v>
      </c>
      <c r="D60" s="53">
        <v>109244513.53</v>
      </c>
      <c r="E60" s="55">
        <v>120630090.05</v>
      </c>
      <c r="F60" s="40">
        <f t="shared" si="3"/>
        <v>95122447.849999994</v>
      </c>
      <c r="G60" s="40">
        <f t="shared" si="4"/>
        <v>472.91744608994088</v>
      </c>
      <c r="H60" s="40">
        <f t="shared" si="5"/>
        <v>11385576.519999996</v>
      </c>
      <c r="I60" s="40">
        <f t="shared" si="6"/>
        <v>110.42210373052133</v>
      </c>
      <c r="J60" s="55">
        <v>122644609.43000001</v>
      </c>
      <c r="K60" s="40">
        <f t="shared" si="7"/>
        <v>97136967.230000004</v>
      </c>
      <c r="L60" s="40">
        <f t="shared" si="8"/>
        <v>480.81515519297983</v>
      </c>
      <c r="M60" s="40">
        <f t="shared" si="9"/>
        <v>13400095.900000006</v>
      </c>
      <c r="N60" s="40">
        <f t="shared" si="10"/>
        <v>112.26615000333189</v>
      </c>
      <c r="O60" s="55">
        <v>129090396.81999999</v>
      </c>
      <c r="P60" s="50">
        <f t="shared" si="11"/>
        <v>103582754.61999999</v>
      </c>
      <c r="Q60" s="50">
        <f t="shared" si="12"/>
        <v>506.08517952317828</v>
      </c>
      <c r="R60" s="50">
        <f t="shared" si="13"/>
        <v>19845883.289999992</v>
      </c>
      <c r="S60" s="50">
        <f t="shared" si="14"/>
        <v>118.16648053867715</v>
      </c>
    </row>
    <row r="61" spans="1:19" s="5" customFormat="1" ht="33.75" customHeight="1" x14ac:dyDescent="0.25">
      <c r="A61" s="2" t="s">
        <v>82</v>
      </c>
      <c r="B61" s="11" t="s">
        <v>83</v>
      </c>
      <c r="C61" s="34">
        <v>4904110.8600000003</v>
      </c>
      <c r="D61" s="53">
        <v>5852041.46</v>
      </c>
      <c r="E61" s="55">
        <v>5726232.1399999997</v>
      </c>
      <c r="F61" s="40">
        <f t="shared" si="3"/>
        <v>822121.27999999933</v>
      </c>
      <c r="G61" s="40">
        <f t="shared" si="4"/>
        <v>116.7639211973279</v>
      </c>
      <c r="H61" s="40">
        <f t="shared" si="5"/>
        <v>-125809.3200000003</v>
      </c>
      <c r="I61" s="40">
        <f t="shared" si="6"/>
        <v>97.850163556428384</v>
      </c>
      <c r="J61" s="55">
        <v>5955493.3399999999</v>
      </c>
      <c r="K61" s="40">
        <f t="shared" si="7"/>
        <v>1051382.4799999995</v>
      </c>
      <c r="L61" s="40">
        <f t="shared" si="8"/>
        <v>121.43879920365421</v>
      </c>
      <c r="M61" s="40">
        <f t="shared" si="9"/>
        <v>103451.87999999989</v>
      </c>
      <c r="N61" s="40">
        <f t="shared" si="10"/>
        <v>101.76779130337876</v>
      </c>
      <c r="O61" s="55">
        <v>6193857.9699999997</v>
      </c>
      <c r="P61" s="50">
        <f t="shared" si="11"/>
        <v>1289747.1099999994</v>
      </c>
      <c r="Q61" s="50">
        <f t="shared" si="12"/>
        <v>126.29930576243132</v>
      </c>
      <c r="R61" s="50">
        <f t="shared" si="13"/>
        <v>341816.50999999978</v>
      </c>
      <c r="S61" s="50">
        <f t="shared" si="14"/>
        <v>105.84097895300968</v>
      </c>
    </row>
    <row r="62" spans="1:19" s="5" customFormat="1" ht="36" customHeight="1" x14ac:dyDescent="0.25">
      <c r="A62" s="3" t="s">
        <v>84</v>
      </c>
      <c r="B62" s="10" t="s">
        <v>85</v>
      </c>
      <c r="C62" s="38">
        <f>C63+C64</f>
        <v>21780830.979999997</v>
      </c>
      <c r="D62" s="38">
        <f t="shared" ref="D62:E62" si="50">D63+D64</f>
        <v>29699315.690000001</v>
      </c>
      <c r="E62" s="38">
        <f t="shared" si="50"/>
        <v>31598144.899999999</v>
      </c>
      <c r="F62" s="38">
        <f t="shared" si="3"/>
        <v>9817313.9200000018</v>
      </c>
      <c r="G62" s="38">
        <f t="shared" si="4"/>
        <v>145.07318352093472</v>
      </c>
      <c r="H62" s="38">
        <f t="shared" si="5"/>
        <v>1898829.2099999972</v>
      </c>
      <c r="I62" s="38">
        <f t="shared" si="6"/>
        <v>106.39351165467879</v>
      </c>
      <c r="J62" s="38">
        <f t="shared" ref="J62" si="51">J63+J64</f>
        <v>18617056.170000002</v>
      </c>
      <c r="K62" s="38">
        <f t="shared" si="7"/>
        <v>-3163774.8099999949</v>
      </c>
      <c r="L62" s="38">
        <f t="shared" si="8"/>
        <v>85.474499054213794</v>
      </c>
      <c r="M62" s="38">
        <f t="shared" si="9"/>
        <v>-11082259.52</v>
      </c>
      <c r="N62" s="38">
        <f t="shared" si="10"/>
        <v>62.685135120027411</v>
      </c>
      <c r="O62" s="38">
        <f t="shared" ref="O62" si="52">O63+O64</f>
        <v>15596560.869999999</v>
      </c>
      <c r="P62" s="39">
        <f t="shared" si="11"/>
        <v>-6184270.1099999975</v>
      </c>
      <c r="Q62" s="39">
        <f t="shared" si="12"/>
        <v>71.606822000140241</v>
      </c>
      <c r="R62" s="39">
        <f t="shared" si="13"/>
        <v>-14102754.820000002</v>
      </c>
      <c r="S62" s="39">
        <f t="shared" si="14"/>
        <v>52.514882944765915</v>
      </c>
    </row>
    <row r="63" spans="1:19" s="5" customFormat="1" ht="31.5" x14ac:dyDescent="0.25">
      <c r="A63" s="2" t="s">
        <v>86</v>
      </c>
      <c r="B63" s="11" t="s">
        <v>87</v>
      </c>
      <c r="C63" s="34">
        <v>10187629.869999999</v>
      </c>
      <c r="D63" s="53">
        <v>7751301.5899999999</v>
      </c>
      <c r="E63" s="55">
        <v>0</v>
      </c>
      <c r="F63" s="40">
        <f t="shared" si="3"/>
        <v>-10187629.869999999</v>
      </c>
      <c r="G63" s="40">
        <f t="shared" si="4"/>
        <v>0</v>
      </c>
      <c r="H63" s="40">
        <f t="shared" si="5"/>
        <v>-7751301.5899999999</v>
      </c>
      <c r="I63" s="40">
        <f t="shared" si="6"/>
        <v>0</v>
      </c>
      <c r="J63" s="55">
        <v>0</v>
      </c>
      <c r="K63" s="40">
        <f t="shared" si="7"/>
        <v>-10187629.869999999</v>
      </c>
      <c r="L63" s="40">
        <f t="shared" si="8"/>
        <v>0</v>
      </c>
      <c r="M63" s="40">
        <f t="shared" si="9"/>
        <v>-7751301.5899999999</v>
      </c>
      <c r="N63" s="40">
        <f t="shared" si="10"/>
        <v>0</v>
      </c>
      <c r="O63" s="55">
        <v>0</v>
      </c>
      <c r="P63" s="50">
        <f t="shared" si="11"/>
        <v>-10187629.869999999</v>
      </c>
      <c r="Q63" s="50">
        <f t="shared" si="12"/>
        <v>0</v>
      </c>
      <c r="R63" s="50">
        <f t="shared" si="13"/>
        <v>-7751301.5899999999</v>
      </c>
      <c r="S63" s="50">
        <f t="shared" si="14"/>
        <v>0</v>
      </c>
    </row>
    <row r="64" spans="1:19" s="5" customFormat="1" ht="31.5" x14ac:dyDescent="0.25">
      <c r="A64" s="2" t="s">
        <v>88</v>
      </c>
      <c r="B64" s="11" t="s">
        <v>89</v>
      </c>
      <c r="C64" s="34">
        <v>11593201.109999999</v>
      </c>
      <c r="D64" s="53">
        <v>21948014.100000001</v>
      </c>
      <c r="E64" s="55">
        <v>31598144.899999999</v>
      </c>
      <c r="F64" s="40">
        <f t="shared" si="3"/>
        <v>20004943.789999999</v>
      </c>
      <c r="G64" s="40">
        <f t="shared" si="4"/>
        <v>272.5575498965876</v>
      </c>
      <c r="H64" s="40">
        <f t="shared" si="5"/>
        <v>9650130.799999997</v>
      </c>
      <c r="I64" s="40">
        <f t="shared" si="6"/>
        <v>143.96812739426844</v>
      </c>
      <c r="J64" s="55">
        <v>18617056.170000002</v>
      </c>
      <c r="K64" s="40">
        <f t="shared" si="7"/>
        <v>7023855.0600000024</v>
      </c>
      <c r="L64" s="40">
        <f t="shared" si="8"/>
        <v>160.58598477983276</v>
      </c>
      <c r="M64" s="40">
        <f t="shared" si="9"/>
        <v>-3330957.9299999997</v>
      </c>
      <c r="N64" s="40">
        <f t="shared" si="10"/>
        <v>84.823419946682094</v>
      </c>
      <c r="O64" s="55">
        <v>15596560.869999999</v>
      </c>
      <c r="P64" s="50">
        <f t="shared" si="11"/>
        <v>4003359.76</v>
      </c>
      <c r="Q64" s="50">
        <f t="shared" si="12"/>
        <v>134.53196163867807</v>
      </c>
      <c r="R64" s="50">
        <f t="shared" si="13"/>
        <v>-6351453.2300000023</v>
      </c>
      <c r="S64" s="50">
        <f t="shared" si="14"/>
        <v>71.061376208975545</v>
      </c>
    </row>
    <row r="65" spans="1:19" s="5" customFormat="1" ht="34.5" customHeight="1" x14ac:dyDescent="0.25">
      <c r="A65" s="15" t="s">
        <v>97</v>
      </c>
      <c r="B65" s="10">
        <v>1300</v>
      </c>
      <c r="C65" s="43">
        <f>C66</f>
        <v>104543</v>
      </c>
      <c r="D65" s="43">
        <f>D66</f>
        <v>84044.38</v>
      </c>
      <c r="E65" s="41">
        <f>E66</f>
        <v>57961.65</v>
      </c>
      <c r="F65" s="38">
        <f t="shared" si="3"/>
        <v>-46581.35</v>
      </c>
      <c r="G65" s="38">
        <f t="shared" si="4"/>
        <v>55.442879963268709</v>
      </c>
      <c r="H65" s="38">
        <f t="shared" si="5"/>
        <v>-26082.730000000003</v>
      </c>
      <c r="I65" s="38">
        <f t="shared" si="6"/>
        <v>68.965527498685802</v>
      </c>
      <c r="J65" s="41">
        <f>J66</f>
        <v>32161.63</v>
      </c>
      <c r="K65" s="38">
        <f t="shared" ref="K65:K66" si="53">J65-C65</f>
        <v>-72381.37</v>
      </c>
      <c r="L65" s="38">
        <f t="shared" si="8"/>
        <v>30.764020546569355</v>
      </c>
      <c r="M65" s="38">
        <f t="shared" ref="M65:M66" si="54">J65-D65</f>
        <v>-51882.75</v>
      </c>
      <c r="N65" s="38">
        <f t="shared" ref="N65:N66" si="55">J65/D65*100</f>
        <v>38.267436799462381</v>
      </c>
      <c r="O65" s="44">
        <f>O66</f>
        <v>6361.64</v>
      </c>
      <c r="P65" s="39">
        <f t="shared" ref="P65:P66" si="56">O65-C65</f>
        <v>-98181.36</v>
      </c>
      <c r="Q65" s="39">
        <f t="shared" si="12"/>
        <v>6.0851898261959203</v>
      </c>
      <c r="R65" s="39">
        <f t="shared" ref="R65:R66" si="57">O65-D65</f>
        <v>-77682.740000000005</v>
      </c>
      <c r="S65" s="39">
        <f t="shared" ref="S65:S66" si="58">O65/D65*100</f>
        <v>7.5693817956655751</v>
      </c>
    </row>
    <row r="66" spans="1:19" s="5" customFormat="1" ht="48" customHeight="1" x14ac:dyDescent="0.25">
      <c r="A66" s="16" t="s">
        <v>98</v>
      </c>
      <c r="B66" s="11">
        <v>1301</v>
      </c>
      <c r="C66" s="34">
        <v>104543</v>
      </c>
      <c r="D66" s="53">
        <v>84044.38</v>
      </c>
      <c r="E66" s="55">
        <v>57961.65</v>
      </c>
      <c r="F66" s="40">
        <f t="shared" si="3"/>
        <v>-46581.35</v>
      </c>
      <c r="G66" s="40">
        <f t="shared" si="4"/>
        <v>55.442879963268709</v>
      </c>
      <c r="H66" s="40">
        <f t="shared" si="5"/>
        <v>-26082.730000000003</v>
      </c>
      <c r="I66" s="40">
        <f t="shared" si="6"/>
        <v>68.965527498685802</v>
      </c>
      <c r="J66" s="55">
        <v>32161.63</v>
      </c>
      <c r="K66" s="40">
        <f t="shared" si="53"/>
        <v>-72381.37</v>
      </c>
      <c r="L66" s="40">
        <f t="shared" si="8"/>
        <v>30.764020546569355</v>
      </c>
      <c r="M66" s="40">
        <f t="shared" si="54"/>
        <v>-51882.75</v>
      </c>
      <c r="N66" s="40">
        <f t="shared" si="55"/>
        <v>38.267436799462381</v>
      </c>
      <c r="O66" s="55">
        <v>6361.64</v>
      </c>
      <c r="P66" s="50">
        <f t="shared" si="56"/>
        <v>-98181.36</v>
      </c>
      <c r="Q66" s="50">
        <f t="shared" si="12"/>
        <v>6.0851898261959203</v>
      </c>
      <c r="R66" s="50">
        <f t="shared" si="57"/>
        <v>-77682.740000000005</v>
      </c>
      <c r="S66" s="50">
        <f t="shared" si="58"/>
        <v>7.5693817956655751</v>
      </c>
    </row>
    <row r="67" spans="1:19" s="5" customFormat="1" ht="15.75" x14ac:dyDescent="0.25">
      <c r="A67" s="64" t="s">
        <v>90</v>
      </c>
      <c r="B67" s="64"/>
      <c r="C67" s="38">
        <f>C12+C21+C23+C27+C33+C39+C41+C48+C51+C53+C58+C62+C65</f>
        <v>5732423442.0699997</v>
      </c>
      <c r="D67" s="38">
        <f>D12+D21+D23+D27+D33+D39+D41+D48+D51+D53+D58+D62+D65</f>
        <v>7708325131.2400007</v>
      </c>
      <c r="E67" s="38">
        <f>E12+E23+E27+E33+E39+E41+E48+E51+E53+E58+E62+E65</f>
        <v>6421184405.2199993</v>
      </c>
      <c r="F67" s="38">
        <f>F12+F23+F27+F33+F39+F41+F48+F51+F53+F58+F62+F65</f>
        <v>697807467.6500001</v>
      </c>
      <c r="G67" s="38">
        <f t="shared" si="4"/>
        <v>112.01517944566366</v>
      </c>
      <c r="H67" s="38">
        <f>H12+H21+H23+H27+H33+H39+H41+H48+H51+H53+H58+H62+H65</f>
        <v>-1287140726.0199997</v>
      </c>
      <c r="I67" s="38">
        <f t="shared" si="6"/>
        <v>83.301940381270029</v>
      </c>
      <c r="J67" s="38">
        <f>J12+J23+J27+J33+J39+J41+J48+J51+J53+J58+J62+J65</f>
        <v>6175329897.2300005</v>
      </c>
      <c r="K67" s="38">
        <f>K12+K21+K23+K27+K33+K39+K41+K48+K51+K53+K58+K62+K65</f>
        <v>442906455.16000009</v>
      </c>
      <c r="L67" s="38">
        <f t="shared" si="8"/>
        <v>107.72633877514228</v>
      </c>
      <c r="M67" s="38">
        <f>M12+M21+M23+M27+M33+M39+M41+M48+M51+M53+M58+M62+M65</f>
        <v>-1532995234.0099998</v>
      </c>
      <c r="N67" s="38">
        <f t="shared" si="10"/>
        <v>80.112473100062459</v>
      </c>
      <c r="O67" s="38">
        <f>O12+O23+O27+O33+O39+O41+O48+O51+O53+O58+O62+O65</f>
        <v>5936011619.1500006</v>
      </c>
      <c r="P67" s="38">
        <f>P12+P23+P27+P33+P39+P41+P48+P51+P53+P58+P62+P65</f>
        <v>212634681.57999983</v>
      </c>
      <c r="Q67" s="51">
        <f t="shared" si="12"/>
        <v>103.55152021021121</v>
      </c>
      <c r="R67" s="38">
        <f>R12+R21+R23+R27+R33+R39+R41+R48+R51+R53+R58+R62+R65</f>
        <v>-1772313512.0900006</v>
      </c>
      <c r="S67" s="51">
        <f t="shared" si="14"/>
        <v>77.007800243048436</v>
      </c>
    </row>
    <row r="68" spans="1:19" s="5" customFormat="1" ht="32.25" customHeight="1" x14ac:dyDescent="0.25">
      <c r="A68" s="17" t="s">
        <v>105</v>
      </c>
      <c r="B68" s="11" t="s">
        <v>104</v>
      </c>
      <c r="C68" s="37"/>
      <c r="D68" s="8"/>
      <c r="E68" s="33"/>
      <c r="F68" s="40"/>
      <c r="G68" s="40"/>
      <c r="H68" s="40"/>
      <c r="I68" s="40"/>
      <c r="J68" s="58">
        <v>73148656.780000001</v>
      </c>
      <c r="K68" s="40"/>
      <c r="L68" s="40"/>
      <c r="M68" s="40"/>
      <c r="N68" s="40"/>
      <c r="O68" s="58">
        <v>156664221.00999999</v>
      </c>
      <c r="P68" s="52"/>
      <c r="Q68" s="52"/>
      <c r="R68" s="52"/>
      <c r="S68" s="52"/>
    </row>
    <row r="69" spans="1:19" s="5" customFormat="1" ht="15.75" x14ac:dyDescent="0.25">
      <c r="A69" s="64" t="s">
        <v>90</v>
      </c>
      <c r="B69" s="64"/>
      <c r="C69" s="38">
        <f>C67+C68</f>
        <v>5732423442.0699997</v>
      </c>
      <c r="D69" s="38">
        <f t="shared" ref="D69:O69" si="59">D67+D68</f>
        <v>7708325131.2400007</v>
      </c>
      <c r="E69" s="38">
        <f t="shared" si="59"/>
        <v>6421184405.2199993</v>
      </c>
      <c r="F69" s="38">
        <f>E69-C69</f>
        <v>688760963.14999962</v>
      </c>
      <c r="G69" s="38">
        <f t="shared" si="4"/>
        <v>112.01517944566366</v>
      </c>
      <c r="H69" s="38">
        <f>E69-D69</f>
        <v>-1287140726.0200014</v>
      </c>
      <c r="I69" s="38">
        <f t="shared" si="6"/>
        <v>83.301940381270029</v>
      </c>
      <c r="J69" s="38">
        <f t="shared" si="59"/>
        <v>6248478554.0100002</v>
      </c>
      <c r="K69" s="38">
        <f>J69-C69</f>
        <v>516055111.94000053</v>
      </c>
      <c r="L69" s="38">
        <f t="shared" si="8"/>
        <v>109.00238995173829</v>
      </c>
      <c r="M69" s="38">
        <f>J69-D69</f>
        <v>-1459846577.2300005</v>
      </c>
      <c r="N69" s="38">
        <f t="shared" si="10"/>
        <v>81.061429657220984</v>
      </c>
      <c r="O69" s="38">
        <f t="shared" si="59"/>
        <v>6092675840.1600008</v>
      </c>
      <c r="P69" s="38">
        <f>O69-C69</f>
        <v>360252398.09000111</v>
      </c>
      <c r="Q69" s="51">
        <f t="shared" si="12"/>
        <v>106.28446941735193</v>
      </c>
      <c r="R69" s="38">
        <f>O69-D69</f>
        <v>-1615649291.0799999</v>
      </c>
      <c r="S69" s="51">
        <f t="shared" si="14"/>
        <v>79.040203110632177</v>
      </c>
    </row>
    <row r="71" spans="1:19" x14ac:dyDescent="0.25">
      <c r="K71" s="48"/>
      <c r="M71" s="48"/>
      <c r="O71" s="32"/>
      <c r="P71" s="48"/>
      <c r="R71" s="48"/>
    </row>
  </sheetData>
  <mergeCells count="33">
    <mergeCell ref="A69:B69"/>
    <mergeCell ref="G9:G10"/>
    <mergeCell ref="F9:F10"/>
    <mergeCell ref="F8:G8"/>
    <mergeCell ref="A3:S3"/>
    <mergeCell ref="A4:S4"/>
    <mergeCell ref="H9:H10"/>
    <mergeCell ref="I9:I10"/>
    <mergeCell ref="H8:I8"/>
    <mergeCell ref="E8:E10"/>
    <mergeCell ref="J8:J10"/>
    <mergeCell ref="A67:B67"/>
    <mergeCell ref="A5:D5"/>
    <mergeCell ref="A6:D6"/>
    <mergeCell ref="D8:D10"/>
    <mergeCell ref="C8:C10"/>
    <mergeCell ref="B8:B10"/>
    <mergeCell ref="A8:A10"/>
    <mergeCell ref="L9:L10"/>
    <mergeCell ref="M9:M10"/>
    <mergeCell ref="N9:N10"/>
    <mergeCell ref="O8:O10"/>
    <mergeCell ref="T8:U8"/>
    <mergeCell ref="K8:L8"/>
    <mergeCell ref="M8:N8"/>
    <mergeCell ref="K9:K10"/>
    <mergeCell ref="V8:W8"/>
    <mergeCell ref="P8:Q8"/>
    <mergeCell ref="R8:S8"/>
    <mergeCell ref="P9:P10"/>
    <mergeCell ref="Q9:Q10"/>
    <mergeCell ref="R9:R10"/>
    <mergeCell ref="S9:S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2025-01-29T01:46:44Z</dcterms:modified>
</cp:coreProperties>
</file>